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L:\UTC\Ufficio tecnico\EDILIZIA PUBBLICA\Delibere x offerte\2024\"/>
    </mc:Choice>
  </mc:AlternateContent>
  <xr:revisionPtr revIDLastSave="0" documentId="13_ncr:1_{FAE2AE6C-A704-4FEA-8705-946AE726518A}" xr6:coauthVersionLast="47" xr6:coauthVersionMax="47" xr10:uidLastSave="{00000000-0000-0000-0000-000000000000}"/>
  <bookViews>
    <workbookView xWindow="-120" yWindow="-120" windowWidth="57840" windowHeight="15990" tabRatio="532" firstSheet="1" activeTab="1" xr2:uid="{00000000-000D-0000-FFFF-FFFF00000000}"/>
  </bookViews>
  <sheets>
    <sheet name="TOTALE" sheetId="2" r:id="rId1"/>
    <sheet name="lista pubblicata" sheetId="10" r:id="rId2"/>
  </sheets>
  <definedNames>
    <definedName name="_xlnm.Print_Area" localSheetId="1">'lista pubblicata'!$A$1:$G$82</definedName>
    <definedName name="_xlnm.Print_Titles" localSheetId="1">'lista pubblicata'!$4:$4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0" l="1"/>
  <c r="G23" i="10"/>
  <c r="G6" i="10"/>
  <c r="G56" i="10"/>
  <c r="G70" i="10"/>
  <c r="G74" i="10"/>
  <c r="G66" i="10"/>
  <c r="G62" i="10"/>
  <c r="G50" i="10"/>
  <c r="G38" i="10"/>
  <c r="G30" i="10"/>
  <c r="G82" i="10"/>
  <c r="G10" i="10"/>
  <c r="G81" i="10"/>
  <c r="G5" i="10"/>
  <c r="G80" i="10"/>
  <c r="G78" i="10"/>
  <c r="G76" i="10"/>
  <c r="G73" i="10"/>
  <c r="G54" i="10"/>
  <c r="G53" i="10"/>
  <c r="G49" i="10"/>
  <c r="G39" i="10"/>
  <c r="G32" i="10"/>
  <c r="G16" i="10"/>
  <c r="G27" i="10"/>
  <c r="G20" i="10"/>
  <c r="G19" i="10"/>
  <c r="G17" i="10"/>
  <c r="G14" i="10"/>
  <c r="G72" i="10" l="1"/>
  <c r="G26" i="10" l="1"/>
  <c r="G33" i="10"/>
  <c r="G8" i="10"/>
  <c r="G40" i="10"/>
  <c r="G41" i="10"/>
  <c r="G31" i="10"/>
  <c r="G58" i="10"/>
  <c r="G57" i="10"/>
  <c r="G59" i="10"/>
  <c r="G67" i="10"/>
  <c r="G77" i="10"/>
  <c r="G11" i="10"/>
  <c r="G63" i="10"/>
  <c r="G61" i="10"/>
  <c r="G55" i="10"/>
  <c r="G65" i="10"/>
  <c r="G36" i="10"/>
  <c r="G35" i="10"/>
  <c r="G18" i="2"/>
  <c r="G20" i="2" l="1"/>
  <c r="G23" i="2" l="1"/>
  <c r="G11" i="2" l="1"/>
  <c r="G13" i="2" l="1"/>
  <c r="G9" i="2" l="1"/>
  <c r="G14" i="2" l="1"/>
  <c r="G27" i="2" s="1"/>
  <c r="H9" i="2" s="1"/>
  <c r="H13" i="2" l="1"/>
  <c r="H11" i="2"/>
  <c r="H20" i="2"/>
  <c r="H18" i="2"/>
  <c r="H22" i="2"/>
  <c r="H14" i="2" l="1"/>
  <c r="H23" i="2"/>
  <c r="H27" i="2" l="1"/>
</calcChain>
</file>

<file path=xl/sharedStrings.xml><?xml version="1.0" encoding="utf-8"?>
<sst xmlns="http://schemas.openxmlformats.org/spreadsheetml/2006/main" count="499" uniqueCount="160">
  <si>
    <t>Anno 2021 - TOTALE lavori deliberati con importi superiori a fr. 5'000.--</t>
  </si>
  <si>
    <t>UFFICIO  TECNICO</t>
  </si>
  <si>
    <t>Comune</t>
  </si>
  <si>
    <t>- Incarico diretto - art. 12 LCPubb</t>
  </si>
  <si>
    <t>Fr.</t>
  </si>
  <si>
    <t>- Procedura a invito - art. 10 LCPubb</t>
  </si>
  <si>
    <t>- Procedura libera - art. 8 LCPubb</t>
  </si>
  <si>
    <t>Azienda Acqua Potabile</t>
  </si>
  <si>
    <t>TOTALE  Comune + AAP</t>
  </si>
  <si>
    <t>(IVA 7.7% esclusa)</t>
  </si>
  <si>
    <t>LISTA COMMESSE PUBBLICHE 2024</t>
  </si>
  <si>
    <t>Lista delle commesse che superano CHF 5'000.– (IVA esclusa) aggiudicate su invito o incarico diretto, con decisione cresciuta in giudicato.
Pubblicata in ottemperanza ai disposti degli artt. 7 cpv. 5 LCPubb e 13 cpv. 2-3 RLCPubb/CIA</t>
  </si>
  <si>
    <t>Ente</t>
  </si>
  <si>
    <t>Oggetto</t>
  </si>
  <si>
    <t>Genere di commessa</t>
  </si>
  <si>
    <t xml:space="preserve">Incarico diretto
procedura ad invito </t>
  </si>
  <si>
    <t>Base legale</t>
  </si>
  <si>
    <t>Azienda</t>
  </si>
  <si>
    <r>
      <t xml:space="preserve">Importo  deliberato
</t>
    </r>
    <r>
      <rPr>
        <b/>
        <sz val="12"/>
        <color indexed="10"/>
        <rFont val="Helvetica"/>
      </rPr>
      <t>(IVA esclusa)</t>
    </r>
  </si>
  <si>
    <t>Comune di Torricella-Taverne</t>
  </si>
  <si>
    <t>Supporto UTC</t>
  </si>
  <si>
    <t>Commessa di servizio</t>
  </si>
  <si>
    <t>incarico diretto</t>
  </si>
  <si>
    <t>LCPubb - art. 7 cpv. 3 lett. H</t>
  </si>
  <si>
    <t>6065 Sagl</t>
  </si>
  <si>
    <t>Tavolo in castagno Extrascolastico</t>
  </si>
  <si>
    <t>Commessa di fornitura</t>
  </si>
  <si>
    <t>LCPubb - art. 7 cpv 3 lett H</t>
  </si>
  <si>
    <t>Afor Schuler Sagl</t>
  </si>
  <si>
    <t>Zona 30 strada ai Ronchi - 2° tappa</t>
  </si>
  <si>
    <t>Incarico diretto</t>
  </si>
  <si>
    <t>Applicolor</t>
  </si>
  <si>
    <t>Zona 30 strada ai Ronchi - 1° tappa</t>
  </si>
  <si>
    <t>Commessa edile secondaria</t>
  </si>
  <si>
    <t>Assicurazione RC, premio 2024</t>
  </si>
  <si>
    <t>AXA Winterthur SA</t>
  </si>
  <si>
    <t>Illuminazione pubblica via Rovrèd</t>
  </si>
  <si>
    <t>Aziende Industriali di Lugano (AIL) SA</t>
  </si>
  <si>
    <t>Ricerca perdite, Via Rainèd</t>
  </si>
  <si>
    <t>Commessa edile principale</t>
  </si>
  <si>
    <t>Baraglia Lino</t>
  </si>
  <si>
    <t>Tenuta a giorno catasto 2023</t>
  </si>
  <si>
    <t>Bernasconi &amp; Forrer</t>
  </si>
  <si>
    <t>Sost. pompa riscaldamento SE</t>
  </si>
  <si>
    <t>Bruno Crivelli</t>
  </si>
  <si>
    <t>Sostituzione saracinesche Via alla Chiesa</t>
  </si>
  <si>
    <t>C.P.A. SA</t>
  </si>
  <si>
    <t>Sostituzione canaletta sottopasso Via Industria</t>
  </si>
  <si>
    <t>Lotta alle Neofite 2024</t>
  </si>
  <si>
    <t>Caritas</t>
  </si>
  <si>
    <t>Materiale di cartoleria Amministrazione</t>
  </si>
  <si>
    <t>Cartoleria Nord</t>
  </si>
  <si>
    <t>Materiale di cartoleria Istituto scolastico</t>
  </si>
  <si>
    <t>GeCoTi Web 2024</t>
  </si>
  <si>
    <t>Centro di Calcolo Elettronico</t>
  </si>
  <si>
    <t>Gestione portale imposte</t>
  </si>
  <si>
    <t>Centro sistemi informativi</t>
  </si>
  <si>
    <t>Analisi amministrativa, amministrazione comunale</t>
  </si>
  <si>
    <t>CESDo By Fabio Ciceri</t>
  </si>
  <si>
    <t>Affitto casa la Perfetta di Arzo, settimana verde SE</t>
  </si>
  <si>
    <t>Comune di Chiasso</t>
  </si>
  <si>
    <t>Progetto Biodiversità comunale</t>
  </si>
  <si>
    <t>Consultati SA, Taverne</t>
  </si>
  <si>
    <t>Strategia intervento Biodiversità - Fasi 1 e 2</t>
  </si>
  <si>
    <t>Sostituzione AP Vedeggio</t>
  </si>
  <si>
    <t>Copa &amp; Co SA</t>
  </si>
  <si>
    <t>Sostituzione AP Vedeggio, delibera fasi 51-53 ingegnere civile</t>
  </si>
  <si>
    <t>Incarico diretto 2 offerte</t>
  </si>
  <si>
    <t>Ezio Tarchini Ingegneria SA</t>
  </si>
  <si>
    <t>Stampa calendari 2024</t>
  </si>
  <si>
    <t>F.lli Roda</t>
  </si>
  <si>
    <t>Ferrari Segnaletica</t>
  </si>
  <si>
    <t>Affitto casa montana, settimana bianca SE</t>
  </si>
  <si>
    <t>Fondazione OTAF</t>
  </si>
  <si>
    <t>Offerta quadro consulenza supporto UTC mobilità</t>
  </si>
  <si>
    <t>Francesco Allievi SA, Ascona</t>
  </si>
  <si>
    <t>Progetto moderazione Via alle Pezze-Via Industria</t>
  </si>
  <si>
    <t>Rifacimento adesivi contenitori interrati</t>
  </si>
  <si>
    <t>Francoise Prince</t>
  </si>
  <si>
    <t>WebGIS</t>
  </si>
  <si>
    <t>Geosistema</t>
  </si>
  <si>
    <t>Sostituzione rete armata castello parco giochi</t>
  </si>
  <si>
    <t>Germano Farina lavori forestali</t>
  </si>
  <si>
    <t>Manutenzione sentieri monti di Torricella</t>
  </si>
  <si>
    <t>Gianni Ochsner Servizi Pubblici SA</t>
  </si>
  <si>
    <t>Gestione Ecocentro Serta 2025</t>
  </si>
  <si>
    <t>LCPubb - art. 7 cpv. 3 lett. B</t>
  </si>
  <si>
    <t>Servizio raccolta RSU</t>
  </si>
  <si>
    <t>Lavaggio RSU</t>
  </si>
  <si>
    <t>Raccolta vegetali 2024</t>
  </si>
  <si>
    <t>Servizio raccolta vetro 2024</t>
  </si>
  <si>
    <t>Servizio scopatrici 2024</t>
  </si>
  <si>
    <t>Servizio tagliaripe</t>
  </si>
  <si>
    <t>Olio combustibile</t>
  </si>
  <si>
    <t>Gioia Cosbustili SA</t>
  </si>
  <si>
    <t>Implementazione 365 Business Premium</t>
  </si>
  <si>
    <t>ICTeam SA, Bioggio</t>
  </si>
  <si>
    <t>Contratti manutenzione informatica</t>
  </si>
  <si>
    <t>Allestimento piano finanziario</t>
  </si>
  <si>
    <t>Interfida SA</t>
  </si>
  <si>
    <t>Revisione contabile 2023</t>
  </si>
  <si>
    <t>Offerta pulizia caditoie e griglie</t>
  </si>
  <si>
    <t>Incarico diretto 3 offerte</t>
  </si>
  <si>
    <t>ITS Servizio canalizzazioni</t>
  </si>
  <si>
    <t>Via Rovrèd - delibera fasi 41-53 ingegnere civile</t>
  </si>
  <si>
    <t>Lucchini &amp; Canepa SA</t>
  </si>
  <si>
    <t>Via Comunale, anticipo sottopasso - fasi 33-53 ingegnere civile</t>
  </si>
  <si>
    <t>Progetto definitivo SO comparto Fontanelle</t>
  </si>
  <si>
    <t>Progetto definitivo opere complementari Casletto</t>
  </si>
  <si>
    <t>Sostituzione AP Vedeggio, delibera fase 41 ingegnere civile</t>
  </si>
  <si>
    <t>Riparazione danno pensilina Via Vignascia</t>
  </si>
  <si>
    <t>Marino Bernasconi SA</t>
  </si>
  <si>
    <t>Offerta quadro consulenza supporto UTC pianificazione</t>
  </si>
  <si>
    <t>Matteo Huber Architecture and Urban Planning</t>
  </si>
  <si>
    <t>Progetto variante PR, Mapp. 355 RFD</t>
  </si>
  <si>
    <t>Sostituzione chiusini + posa griglia</t>
  </si>
  <si>
    <t>MF Pavimentazioni</t>
  </si>
  <si>
    <t>Pavimentazione incrocio Strada ai Ronchi-Via alla Chiesa</t>
  </si>
  <si>
    <t>Servizio invernale</t>
  </si>
  <si>
    <t>Ochsner SA</t>
  </si>
  <si>
    <t>Sacchi rifiuti ufficiali</t>
  </si>
  <si>
    <t>Petroplast AG</t>
  </si>
  <si>
    <t>Manuale gestione emergenze edifici scolastici</t>
  </si>
  <si>
    <t>Swiss Safety Center SA, Lugano</t>
  </si>
  <si>
    <t>Digitalizzazione archivio SF</t>
  </si>
  <si>
    <t>TecTel SA</t>
  </si>
  <si>
    <t>Fornitura lavagna interattiva</t>
  </si>
  <si>
    <t>TV – Conca Service Sagl</t>
  </si>
  <si>
    <t>Acquisto vino 2024</t>
  </si>
  <si>
    <t>Vinattieri Ticino SA</t>
  </si>
  <si>
    <t>Manutenzione aree verdi</t>
  </si>
  <si>
    <t>Concorso ad invito</t>
  </si>
  <si>
    <t>LCPubb - art. 7 cpv.2</t>
  </si>
  <si>
    <t>Viridi Garden Sagl</t>
  </si>
  <si>
    <t>Servizio manutenzione Serdotto</t>
  </si>
  <si>
    <t>VonRoll SA</t>
  </si>
  <si>
    <t>Manutenzione sentieri sorgenti</t>
  </si>
  <si>
    <t>Zambon Pierre</t>
  </si>
  <si>
    <t>Progetto d'istituto SE</t>
  </si>
  <si>
    <t>Zatta Massimo</t>
  </si>
  <si>
    <t>Assicurazione "stabili e cose" premio 2024</t>
  </si>
  <si>
    <t>Zurigo compagnia assicurazioni SA</t>
  </si>
  <si>
    <t>Assicurazione Casco veicoli, premio 2024</t>
  </si>
  <si>
    <t>Fornitura generi alimentari mensa scolastica</t>
  </si>
  <si>
    <t>Ernst Sutter AG</t>
  </si>
  <si>
    <t>GBC Frutta e Verdura Import SA</t>
  </si>
  <si>
    <t>Grünenferlder SA</t>
  </si>
  <si>
    <t>Macelleria Giorgio Campora</t>
  </si>
  <si>
    <t>Mérat AG (Tipesca SA)</t>
  </si>
  <si>
    <t>Tre Valli Gastro Partner SA</t>
  </si>
  <si>
    <t>Panetteria Pasticceria Zocchi Michele</t>
  </si>
  <si>
    <t>Drytech SA</t>
  </si>
  <si>
    <t>Libreria Voltapagina SA</t>
  </si>
  <si>
    <t>Fornitura libri scolastici</t>
  </si>
  <si>
    <t>Gestione e manutenzione sito internet comunale</t>
  </si>
  <si>
    <t>Accentrix SA</t>
  </si>
  <si>
    <t>Acquisto materiale pulizia Casa Comunale</t>
  </si>
  <si>
    <t>Commercio della carta SA</t>
  </si>
  <si>
    <t>Impermeabilizzazione vasche serbatorio Fontanelle</t>
  </si>
  <si>
    <r>
      <t xml:space="preserve">Pubblicata il: 01.04.2025
Approvata il: 31.03.2025
</t>
    </r>
    <r>
      <rPr>
        <b/>
        <sz val="10"/>
        <rFont val="Helvetica"/>
      </rPr>
      <t>RM 311/2025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</si>
</sst>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CHF&quot;\ * #,##0.00_ ;_ &quot;CHF&quot;\ * \-#,##0.00_ ;_ &quot;CHF&quot;\ * &quot;-&quot;??_ ;_ @_ "/>
  </numFmts>
  <fonts count="22" x14ac:knownFonts="1">
    <font>
      <sz val="10"/>
      <name val="Arial"/>
    </font>
    <font>
      <b/>
      <sz val="12"/>
      <name val="Tahoma"/>
      <family val="2"/>
    </font>
    <font>
      <sz val="12"/>
      <name val="Tahoma"/>
      <family val="2"/>
    </font>
    <font>
      <i/>
      <sz val="12"/>
      <name val="Tahoma"/>
      <family val="2"/>
    </font>
    <font>
      <sz val="10"/>
      <name val="Arial"/>
      <family val="2"/>
    </font>
    <font>
      <i/>
      <sz val="9"/>
      <name val="Tahoma"/>
      <family val="2"/>
    </font>
    <font>
      <sz val="9"/>
      <name val="Tahoma"/>
      <family val="2"/>
    </font>
    <font>
      <b/>
      <i/>
      <sz val="12"/>
      <name val="Tahoma"/>
      <family val="2"/>
    </font>
    <font>
      <b/>
      <u/>
      <sz val="14"/>
      <color rgb="FFFF0000"/>
      <name val="Tahoma"/>
      <family val="2"/>
    </font>
    <font>
      <i/>
      <u/>
      <sz val="12"/>
      <color rgb="FFFF0000"/>
      <name val="Tahoma"/>
      <family val="2"/>
    </font>
    <font>
      <b/>
      <i/>
      <sz val="12"/>
      <color rgb="FF0070C0"/>
      <name val="Tahoma"/>
      <family val="2"/>
    </font>
    <font>
      <i/>
      <sz val="12"/>
      <color rgb="FF0070C0"/>
      <name val="Tahoma"/>
      <family val="2"/>
    </font>
    <font>
      <sz val="9"/>
      <color rgb="FF0070C0"/>
      <name val="Tahoma"/>
      <family val="2"/>
    </font>
    <font>
      <i/>
      <sz val="9"/>
      <color rgb="FF0070C0"/>
      <name val="Tahoma"/>
      <family val="2"/>
    </font>
    <font>
      <b/>
      <sz val="20"/>
      <name val="Helvetica"/>
    </font>
    <font>
      <sz val="10"/>
      <name val="Helvetica"/>
    </font>
    <font>
      <b/>
      <sz val="12"/>
      <name val="Helvetica"/>
    </font>
    <font>
      <b/>
      <sz val="12"/>
      <color indexed="10"/>
      <name val="Helvetica"/>
    </font>
    <font>
      <sz val="11"/>
      <name val="Helvetica"/>
    </font>
    <font>
      <sz val="8"/>
      <name val="Arial"/>
      <family val="2"/>
    </font>
    <font>
      <sz val="9"/>
      <name val="Helvetica"/>
    </font>
    <font>
      <b/>
      <sz val="10"/>
      <name val="Helvetica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quotePrefix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10" fontId="5" fillId="0" borderId="0" xfId="1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0" fontId="5" fillId="0" borderId="0" xfId="1" applyNumberFormat="1" applyFont="1" applyAlignment="1">
      <alignment horizontal="right" vertical="center"/>
    </xf>
    <xf numFmtId="4" fontId="2" fillId="0" borderId="0" xfId="0" applyNumberFormat="1" applyFont="1" applyAlignment="1">
      <alignment vertical="center"/>
    </xf>
    <xf numFmtId="0" fontId="3" fillId="0" borderId="0" xfId="0" quotePrefix="1" applyFont="1" applyAlignment="1">
      <alignment vertical="top"/>
    </xf>
    <xf numFmtId="0" fontId="3" fillId="0" borderId="0" xfId="0" applyFont="1" applyAlignment="1">
      <alignment vertical="top"/>
    </xf>
    <xf numFmtId="0" fontId="3" fillId="0" borderId="4" xfId="0" applyFont="1" applyBorder="1" applyAlignment="1">
      <alignment horizontal="center" vertical="top"/>
    </xf>
    <xf numFmtId="4" fontId="3" fillId="0" borderId="4" xfId="0" applyNumberFormat="1" applyFont="1" applyBorder="1" applyAlignment="1">
      <alignment vertical="top"/>
    </xf>
    <xf numFmtId="10" fontId="5" fillId="0" borderId="0" xfId="1" applyNumberFormat="1" applyFont="1" applyAlignment="1">
      <alignment vertical="top"/>
    </xf>
    <xf numFmtId="0" fontId="7" fillId="0" borderId="5" xfId="0" applyFont="1" applyBorder="1" applyAlignment="1">
      <alignment horizontal="center" vertical="center"/>
    </xf>
    <xf numFmtId="4" fontId="7" fillId="0" borderId="5" xfId="0" applyNumberFormat="1" applyFont="1" applyBorder="1" applyAlignment="1">
      <alignment vertical="center"/>
    </xf>
    <xf numFmtId="10" fontId="6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0" xfId="0" quotePrefix="1" applyFont="1" applyAlignment="1">
      <alignment vertical="center"/>
    </xf>
    <xf numFmtId="4" fontId="11" fillId="0" borderId="0" xfId="0" applyNumberFormat="1" applyFont="1" applyAlignment="1">
      <alignment vertical="center"/>
    </xf>
    <xf numFmtId="10" fontId="13" fillId="0" borderId="0" xfId="1" applyNumberFormat="1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1" fillId="0" borderId="0" xfId="0" quotePrefix="1" applyFont="1" applyAlignment="1">
      <alignment vertical="top"/>
    </xf>
    <xf numFmtId="0" fontId="11" fillId="0" borderId="0" xfId="0" applyFont="1" applyAlignment="1">
      <alignment vertical="top"/>
    </xf>
    <xf numFmtId="0" fontId="11" fillId="0" borderId="4" xfId="0" applyFont="1" applyBorder="1" applyAlignment="1">
      <alignment horizontal="center" vertical="top"/>
    </xf>
    <xf numFmtId="4" fontId="11" fillId="0" borderId="4" xfId="0" applyNumberFormat="1" applyFont="1" applyBorder="1" applyAlignment="1">
      <alignment vertical="top"/>
    </xf>
    <xf numFmtId="10" fontId="13" fillId="0" borderId="0" xfId="1" applyNumberFormat="1" applyFont="1" applyAlignment="1">
      <alignment horizontal="right" vertical="top"/>
    </xf>
    <xf numFmtId="0" fontId="15" fillId="0" borderId="0" xfId="0" applyFont="1" applyAlignment="1">
      <alignment vertical="center"/>
    </xf>
    <xf numFmtId="0" fontId="16" fillId="0" borderId="9" xfId="0" applyFont="1" applyBorder="1" applyAlignment="1">
      <alignment horizontal="left" vertical="center"/>
    </xf>
    <xf numFmtId="0" fontId="16" fillId="0" borderId="7" xfId="0" applyFont="1" applyBorder="1" applyAlignment="1">
      <alignment horizontal="left" vertical="center"/>
    </xf>
    <xf numFmtId="0" fontId="16" fillId="0" borderId="7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4" fontId="16" fillId="0" borderId="7" xfId="0" applyNumberFormat="1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14" fontId="18" fillId="0" borderId="6" xfId="0" applyNumberFormat="1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4" fontId="15" fillId="0" borderId="0" xfId="0" applyNumberFormat="1" applyFont="1" applyAlignment="1">
      <alignment vertical="center"/>
    </xf>
    <xf numFmtId="44" fontId="18" fillId="0" borderId="11" xfId="0" applyNumberFormat="1" applyFont="1" applyBorder="1" applyAlignment="1">
      <alignment horizontal="left" vertical="center"/>
    </xf>
    <xf numFmtId="0" fontId="18" fillId="0" borderId="12" xfId="0" applyFont="1" applyBorder="1" applyAlignment="1">
      <alignment horizontal="left" vertical="center" wrapText="1"/>
    </xf>
    <xf numFmtId="44" fontId="18" fillId="0" borderId="11" xfId="0" applyNumberFormat="1" applyFont="1" applyBorder="1" applyAlignment="1">
      <alignment horizontal="right" vertical="center"/>
    </xf>
    <xf numFmtId="0" fontId="14" fillId="0" borderId="0" xfId="0" applyFont="1" applyAlignment="1">
      <alignment vertical="center"/>
    </xf>
    <xf numFmtId="0" fontId="14" fillId="0" borderId="13" xfId="0" applyFont="1" applyBorder="1" applyAlignment="1">
      <alignment vertical="center"/>
    </xf>
    <xf numFmtId="0" fontId="15" fillId="0" borderId="0" xfId="0" applyFont="1" applyAlignment="1">
      <alignment vertical="center" wrapText="1"/>
    </xf>
    <xf numFmtId="0" fontId="18" fillId="0" borderId="14" xfId="0" applyFont="1" applyBorder="1" applyAlignment="1">
      <alignment horizontal="left" vertical="center" wrapText="1"/>
    </xf>
    <xf numFmtId="44" fontId="18" fillId="0" borderId="1" xfId="0" applyNumberFormat="1" applyFont="1" applyBorder="1" applyAlignment="1">
      <alignment horizontal="left" vertical="center"/>
    </xf>
    <xf numFmtId="44" fontId="18" fillId="0" borderId="11" xfId="0" applyNumberFormat="1" applyFont="1" applyBorder="1" applyAlignment="1">
      <alignment horizontal="left" vertical="center" wrapText="1"/>
    </xf>
    <xf numFmtId="44" fontId="18" fillId="0" borderId="6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15" fillId="0" borderId="0" xfId="0" applyFont="1" applyFill="1" applyAlignment="1">
      <alignment horizontal="right" vertical="center" wrapText="1"/>
    </xf>
  </cellXfs>
  <cellStyles count="2">
    <cellStyle name="Normale" xfId="0" builtinId="0"/>
    <cellStyle name="Percentuale" xfId="1" builtinId="5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numFmt numFmtId="34" formatCode="_ &quot;CHF&quot;\ * #,##0.00_ ;_ &quot;CHF&quot;\ * \-#,##0.00_ ;_ &quot;CHF&quot;\ * &quot;-&quot;??_ ;_ @_ "/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Helvetica"/>
        <scheme val="none"/>
      </font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Helvetica"/>
        <scheme val="none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</xdr:col>
      <xdr:colOff>571500</xdr:colOff>
      <xdr:row>1</xdr:row>
      <xdr:rowOff>361100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DBB1B514-A233-1ED6-8342-189424171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28575"/>
          <a:ext cx="2486025" cy="6659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086AD04-8522-4723-93D4-AE28A46C34D1}" name="Tabella1" displayName="Tabella1" ref="A4:G82" totalsRowShown="0" headerRowDxfId="11" dataDxfId="9" headerRowBorderDxfId="10" tableBorderDxfId="8" totalsRowBorderDxfId="7">
  <autoFilter ref="A4:G82" xr:uid="{3086AD04-8522-4723-93D4-AE28A46C34D1}"/>
  <sortState xmlns:xlrd2="http://schemas.microsoft.com/office/spreadsheetml/2017/richdata2" ref="A5:G82">
    <sortCondition ref="F4:F82"/>
  </sortState>
  <tableColumns count="7">
    <tableColumn id="1" xr3:uid="{5C463227-378B-4C3C-A7BB-DC953160316D}" name="Ente" dataDxfId="6"/>
    <tableColumn id="4" xr3:uid="{3FDDD598-26DA-4BB3-BD09-CA0E1FDDE5BE}" name="Oggetto" dataDxfId="5"/>
    <tableColumn id="5" xr3:uid="{A412CC77-82DA-41F6-8A59-66EBC6E826C2}" name="Genere di commessa" dataDxfId="4"/>
    <tableColumn id="6" xr3:uid="{4E2200C0-E1F4-4B38-955B-57F52E428115}" name="Incarico diretto_x000a_procedura ad invito " dataDxfId="3"/>
    <tableColumn id="7" xr3:uid="{48FA4BA7-BE54-46AA-A67E-FA1D557FF90B}" name="Base legale" dataDxfId="2"/>
    <tableColumn id="8" xr3:uid="{73628040-DBD1-4D5C-B9D9-E5123FDB265A}" name="Azienda" dataDxfId="1"/>
    <tableColumn id="9" xr3:uid="{73865DA6-28B7-4A50-8543-69D25F96EE57}" name="Importo  deliberato_x000a_(IVA esclusa)" dataDxfId="0"/>
  </tableColumns>
  <tableStyleInfo name="TableStyleMedium1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4"/>
  <sheetViews>
    <sheetView topLeftCell="A4" zoomScale="130" zoomScaleNormal="130" workbookViewId="0">
      <selection activeCell="G18" sqref="G18"/>
    </sheetView>
  </sheetViews>
  <sheetFormatPr defaultColWidth="9.140625" defaultRowHeight="15" x14ac:dyDescent="0.2"/>
  <cols>
    <col min="1" max="6" width="9.140625" style="2"/>
    <col min="7" max="7" width="18" style="2" customWidth="1"/>
    <col min="8" max="8" width="15" style="2" customWidth="1"/>
    <col min="9" max="11" width="9.140625" style="2"/>
    <col min="12" max="12" width="14.5703125" style="2" bestFit="1" customWidth="1"/>
    <col min="13" max="16384" width="9.140625" style="2"/>
  </cols>
  <sheetData>
    <row r="1" spans="1:12" ht="31.5" customHeight="1" x14ac:dyDescent="0.2">
      <c r="A1" s="55" t="s">
        <v>0</v>
      </c>
      <c r="B1" s="56"/>
      <c r="C1" s="56"/>
      <c r="D1" s="56"/>
      <c r="E1" s="56"/>
      <c r="F1" s="56"/>
      <c r="G1" s="56"/>
      <c r="H1" s="57"/>
    </row>
    <row r="2" spans="1:12" x14ac:dyDescent="0.2">
      <c r="A2" s="1"/>
    </row>
    <row r="3" spans="1:12" x14ac:dyDescent="0.2">
      <c r="A3" s="1"/>
    </row>
    <row r="4" spans="1:12" ht="18" x14ac:dyDescent="0.2">
      <c r="A4" s="58" t="s">
        <v>1</v>
      </c>
      <c r="B4" s="58"/>
      <c r="C4" s="58"/>
      <c r="D4" s="58"/>
      <c r="E4" s="58"/>
      <c r="F4" s="58"/>
      <c r="G4" s="58"/>
      <c r="H4" s="58"/>
    </row>
    <row r="5" spans="1:12" x14ac:dyDescent="0.2">
      <c r="A5" s="1"/>
    </row>
    <row r="6" spans="1:12" x14ac:dyDescent="0.2">
      <c r="A6" s="1"/>
    </row>
    <row r="7" spans="1:12" x14ac:dyDescent="0.2">
      <c r="A7" s="9" t="s">
        <v>2</v>
      </c>
    </row>
    <row r="9" spans="1:12" x14ac:dyDescent="0.2">
      <c r="A9" s="3" t="s">
        <v>3</v>
      </c>
      <c r="B9" s="4"/>
      <c r="C9" s="4"/>
      <c r="D9" s="4"/>
      <c r="E9" s="4"/>
      <c r="F9" s="5" t="s">
        <v>4</v>
      </c>
      <c r="G9" s="6" t="e">
        <f>+#REF!-G18</f>
        <v>#REF!</v>
      </c>
      <c r="H9" s="7" t="e">
        <f>G9/G27</f>
        <v>#REF!</v>
      </c>
    </row>
    <row r="10" spans="1:12" x14ac:dyDescent="0.2">
      <c r="A10" s="4"/>
      <c r="B10" s="4"/>
      <c r="C10" s="4"/>
      <c r="D10" s="4"/>
      <c r="E10" s="4"/>
      <c r="F10" s="5"/>
      <c r="G10" s="4"/>
      <c r="H10" s="8"/>
    </row>
    <row r="11" spans="1:12" x14ac:dyDescent="0.2">
      <c r="A11" s="3" t="s">
        <v>5</v>
      </c>
      <c r="B11" s="4"/>
      <c r="C11" s="4"/>
      <c r="D11" s="4"/>
      <c r="E11" s="4"/>
      <c r="F11" s="5" t="s">
        <v>4</v>
      </c>
      <c r="G11" s="6" t="e">
        <f>+#REF!-#REF!-#REF!</f>
        <v>#REF!</v>
      </c>
      <c r="H11" s="7" t="e">
        <f>G11/G27</f>
        <v>#REF!</v>
      </c>
    </row>
    <row r="12" spans="1:12" x14ac:dyDescent="0.2">
      <c r="A12" s="4"/>
      <c r="B12" s="4"/>
      <c r="C12" s="4"/>
      <c r="D12" s="4"/>
      <c r="E12" s="4"/>
      <c r="F12" s="5"/>
      <c r="G12" s="4"/>
      <c r="H12" s="8"/>
    </row>
    <row r="13" spans="1:12" ht="25.5" customHeight="1" x14ac:dyDescent="0.2">
      <c r="A13" s="12" t="s">
        <v>6</v>
      </c>
      <c r="B13" s="13"/>
      <c r="C13" s="13"/>
      <c r="D13" s="13"/>
      <c r="E13" s="13"/>
      <c r="F13" s="14" t="s">
        <v>4</v>
      </c>
      <c r="G13" s="15" t="e">
        <f>+#REF!-G22</f>
        <v>#REF!</v>
      </c>
      <c r="H13" s="16" t="e">
        <f>G13/G27</f>
        <v>#REF!</v>
      </c>
    </row>
    <row r="14" spans="1:12" ht="24.75" customHeight="1" x14ac:dyDescent="0.2">
      <c r="A14" s="4"/>
      <c r="B14" s="4"/>
      <c r="C14" s="4"/>
      <c r="D14" s="4"/>
      <c r="F14" s="5" t="s">
        <v>4</v>
      </c>
      <c r="G14" s="6" t="e">
        <f>SUM(G9:G13)</f>
        <v>#REF!</v>
      </c>
      <c r="H14" s="19" t="e">
        <f>SUM(H9:H13)</f>
        <v>#REF!</v>
      </c>
      <c r="L14" s="11"/>
    </row>
    <row r="15" spans="1:12" x14ac:dyDescent="0.2">
      <c r="A15" s="4"/>
      <c r="B15" s="4"/>
      <c r="C15" s="4"/>
      <c r="D15" s="4"/>
      <c r="E15" s="4"/>
      <c r="F15" s="5"/>
      <c r="G15" s="4"/>
      <c r="H15" s="8"/>
    </row>
    <row r="16" spans="1:12" x14ac:dyDescent="0.2">
      <c r="A16" s="20" t="s">
        <v>7</v>
      </c>
      <c r="B16" s="21"/>
      <c r="C16" s="21"/>
      <c r="D16" s="21"/>
      <c r="E16" s="21"/>
      <c r="F16" s="22"/>
      <c r="G16" s="21"/>
      <c r="H16" s="23"/>
    </row>
    <row r="17" spans="1:12" x14ac:dyDescent="0.2">
      <c r="A17" s="21"/>
      <c r="B17" s="21"/>
      <c r="C17" s="21"/>
      <c r="D17" s="21"/>
      <c r="E17" s="21"/>
      <c r="F17" s="22"/>
      <c r="G17" s="21"/>
      <c r="H17" s="23"/>
    </row>
    <row r="18" spans="1:12" x14ac:dyDescent="0.2">
      <c r="A18" s="24" t="s">
        <v>3</v>
      </c>
      <c r="B18" s="21"/>
      <c r="C18" s="21"/>
      <c r="D18" s="21"/>
      <c r="E18" s="21"/>
      <c r="F18" s="22" t="s">
        <v>4</v>
      </c>
      <c r="G18" s="25" t="e">
        <f>+#REF!+#REF!+#REF!+#REF!+#REF!</f>
        <v>#REF!</v>
      </c>
      <c r="H18" s="26" t="e">
        <f>G18/G27</f>
        <v>#REF!</v>
      </c>
    </row>
    <row r="19" spans="1:12" x14ac:dyDescent="0.2">
      <c r="A19" s="21"/>
      <c r="B19" s="21"/>
      <c r="C19" s="21"/>
      <c r="D19" s="21"/>
      <c r="E19" s="21"/>
      <c r="F19" s="22"/>
      <c r="G19" s="21"/>
      <c r="H19" s="27"/>
      <c r="L19" s="11"/>
    </row>
    <row r="20" spans="1:12" x14ac:dyDescent="0.2">
      <c r="A20" s="24" t="s">
        <v>5</v>
      </c>
      <c r="B20" s="21"/>
      <c r="C20" s="21"/>
      <c r="D20" s="21"/>
      <c r="E20" s="21"/>
      <c r="F20" s="22" t="s">
        <v>4</v>
      </c>
      <c r="G20" s="25" t="e">
        <f>+#REF!+#REF!+#REF!</f>
        <v>#REF!</v>
      </c>
      <c r="H20" s="26" t="e">
        <f>G20/G27</f>
        <v>#REF!</v>
      </c>
    </row>
    <row r="21" spans="1:12" x14ac:dyDescent="0.2">
      <c r="A21" s="21"/>
      <c r="B21" s="21"/>
      <c r="C21" s="21"/>
      <c r="D21" s="21"/>
      <c r="E21" s="21"/>
      <c r="F21" s="22"/>
      <c r="G21" s="21"/>
      <c r="H21" s="27"/>
    </row>
    <row r="22" spans="1:12" ht="25.5" customHeight="1" x14ac:dyDescent="0.2">
      <c r="A22" s="28" t="s">
        <v>6</v>
      </c>
      <c r="B22" s="29"/>
      <c r="C22" s="29"/>
      <c r="D22" s="29"/>
      <c r="E22" s="29"/>
      <c r="F22" s="30" t="s">
        <v>4</v>
      </c>
      <c r="G22" s="31">
        <v>0</v>
      </c>
      <c r="H22" s="32" t="e">
        <f>G22/G27</f>
        <v>#REF!</v>
      </c>
    </row>
    <row r="23" spans="1:12" ht="28.5" customHeight="1" x14ac:dyDescent="0.2">
      <c r="A23" s="24"/>
      <c r="B23" s="21"/>
      <c r="C23" s="21"/>
      <c r="D23" s="21"/>
      <c r="E23" s="21"/>
      <c r="F23" s="22" t="s">
        <v>4</v>
      </c>
      <c r="G23" s="25" t="e">
        <f>SUM(G18:G22)-0.01</f>
        <v>#REF!</v>
      </c>
      <c r="H23" s="26" t="e">
        <f>SUM(H18:H22)</f>
        <v>#REF!</v>
      </c>
    </row>
    <row r="24" spans="1:12" x14ac:dyDescent="0.2">
      <c r="A24" s="3"/>
      <c r="B24" s="4"/>
      <c r="C24" s="4"/>
      <c r="D24" s="4"/>
      <c r="E24" s="4"/>
      <c r="F24" s="5"/>
      <c r="G24" s="6"/>
      <c r="H24" s="10"/>
    </row>
    <row r="25" spans="1:12" x14ac:dyDescent="0.2">
      <c r="A25" s="3"/>
      <c r="B25" s="4"/>
      <c r="C25" s="4"/>
      <c r="D25" s="4"/>
      <c r="E25" s="4"/>
      <c r="F25" s="5"/>
      <c r="G25" s="6"/>
      <c r="H25" s="10"/>
    </row>
    <row r="26" spans="1:12" x14ac:dyDescent="0.2">
      <c r="A26" s="4"/>
      <c r="B26" s="4"/>
      <c r="C26" s="4"/>
      <c r="D26" s="4"/>
      <c r="E26" s="4"/>
      <c r="F26" s="5"/>
      <c r="G26" s="4"/>
      <c r="H26" s="8"/>
    </row>
    <row r="27" spans="1:12" ht="30.75" customHeight="1" thickBot="1" x14ac:dyDescent="0.25">
      <c r="B27" s="9" t="s">
        <v>8</v>
      </c>
      <c r="C27" s="1"/>
      <c r="D27" s="1"/>
      <c r="E27" s="1"/>
      <c r="F27" s="17" t="s">
        <v>4</v>
      </c>
      <c r="G27" s="18" t="e">
        <f>+G14+G23</f>
        <v>#REF!</v>
      </c>
      <c r="H27" s="7" t="e">
        <f>+H14+H23</f>
        <v>#REF!</v>
      </c>
    </row>
    <row r="28" spans="1:12" ht="15.75" thickTop="1" x14ac:dyDescent="0.2">
      <c r="B28" s="59" t="s">
        <v>9</v>
      </c>
      <c r="C28" s="59"/>
      <c r="D28" s="59"/>
    </row>
    <row r="32" spans="1:12" x14ac:dyDescent="0.2">
      <c r="G32" s="11"/>
    </row>
    <row r="33" spans="7:7" x14ac:dyDescent="0.2">
      <c r="G33" s="11"/>
    </row>
    <row r="34" spans="7:7" x14ac:dyDescent="0.2">
      <c r="G34" s="11"/>
    </row>
  </sheetData>
  <mergeCells count="3">
    <mergeCell ref="A1:H1"/>
    <mergeCell ref="A4:H4"/>
    <mergeCell ref="B28:D28"/>
  </mergeCells>
  <phoneticPr fontId="0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&amp;L&amp;"Tahoma,Normale"&amp;8&amp;Z&amp;F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5CEB3-CAD0-49C6-A74A-C592B19D6F6E}">
  <sheetPr>
    <pageSetUpPr fitToPage="1"/>
  </sheetPr>
  <dimension ref="A1:I82"/>
  <sheetViews>
    <sheetView tabSelected="1" zoomScaleNormal="100" workbookViewId="0">
      <selection activeCell="H8" sqref="H8"/>
    </sheetView>
  </sheetViews>
  <sheetFormatPr defaultRowHeight="12.75" x14ac:dyDescent="0.2"/>
  <cols>
    <col min="1" max="1" width="29.28515625" style="43" bestFit="1" customWidth="1"/>
    <col min="2" max="2" width="60.7109375" style="43" bestFit="1" customWidth="1"/>
    <col min="3" max="3" width="28.28515625" style="43" bestFit="1" customWidth="1"/>
    <col min="4" max="4" width="25.140625" style="43" bestFit="1" customWidth="1"/>
    <col min="5" max="5" width="28.85546875" style="43" customWidth="1"/>
    <col min="6" max="6" width="44.85546875" style="33" bestFit="1" customWidth="1"/>
    <col min="7" max="7" width="24.42578125" style="33" bestFit="1" customWidth="1"/>
    <col min="8" max="8" width="45" style="33" bestFit="1" customWidth="1"/>
    <col min="9" max="9" width="21.85546875" style="44" customWidth="1"/>
    <col min="10" max="10" width="1.5703125" style="33" customWidth="1"/>
    <col min="11" max="251" width="9.140625" style="33"/>
    <col min="252" max="252" width="20.140625" style="33" bestFit="1" customWidth="1"/>
    <col min="253" max="253" width="11.140625" style="33" customWidth="1"/>
    <col min="254" max="254" width="112.140625" style="33" bestFit="1" customWidth="1"/>
    <col min="255" max="255" width="14.42578125" style="33" customWidth="1"/>
    <col min="256" max="256" width="20.140625" style="33" customWidth="1"/>
    <col min="257" max="257" width="18" style="33" bestFit="1" customWidth="1"/>
    <col min="258" max="258" width="41.42578125" style="33" customWidth="1"/>
    <col min="259" max="259" width="14.7109375" style="33" customWidth="1"/>
    <col min="260" max="260" width="10.140625" style="33" bestFit="1" customWidth="1"/>
    <col min="261" max="507" width="9.140625" style="33"/>
    <col min="508" max="508" width="20.140625" style="33" bestFit="1" customWidth="1"/>
    <col min="509" max="509" width="11.140625" style="33" customWidth="1"/>
    <col min="510" max="510" width="112.140625" style="33" bestFit="1" customWidth="1"/>
    <col min="511" max="511" width="14.42578125" style="33" customWidth="1"/>
    <col min="512" max="512" width="20.140625" style="33" customWidth="1"/>
    <col min="513" max="513" width="18" style="33" bestFit="1" customWidth="1"/>
    <col min="514" max="514" width="41.42578125" style="33" customWidth="1"/>
    <col min="515" max="515" width="14.7109375" style="33" customWidth="1"/>
    <col min="516" max="516" width="10.140625" style="33" bestFit="1" customWidth="1"/>
    <col min="517" max="763" width="9.140625" style="33"/>
    <col min="764" max="764" width="20.140625" style="33" bestFit="1" customWidth="1"/>
    <col min="765" max="765" width="11.140625" style="33" customWidth="1"/>
    <col min="766" max="766" width="112.140625" style="33" bestFit="1" customWidth="1"/>
    <col min="767" max="767" width="14.42578125" style="33" customWidth="1"/>
    <col min="768" max="768" width="20.140625" style="33" customWidth="1"/>
    <col min="769" max="769" width="18" style="33" bestFit="1" customWidth="1"/>
    <col min="770" max="770" width="41.42578125" style="33" customWidth="1"/>
    <col min="771" max="771" width="14.7109375" style="33" customWidth="1"/>
    <col min="772" max="772" width="10.140625" style="33" bestFit="1" customWidth="1"/>
    <col min="773" max="1019" width="9.140625" style="33"/>
    <col min="1020" max="1020" width="20.140625" style="33" bestFit="1" customWidth="1"/>
    <col min="1021" max="1021" width="11.140625" style="33" customWidth="1"/>
    <col min="1022" max="1022" width="112.140625" style="33" bestFit="1" customWidth="1"/>
    <col min="1023" max="1023" width="14.42578125" style="33" customWidth="1"/>
    <col min="1024" max="1024" width="20.140625" style="33" customWidth="1"/>
    <col min="1025" max="1025" width="18" style="33" bestFit="1" customWidth="1"/>
    <col min="1026" max="1026" width="41.42578125" style="33" customWidth="1"/>
    <col min="1027" max="1027" width="14.7109375" style="33" customWidth="1"/>
    <col min="1028" max="1028" width="10.140625" style="33" bestFit="1" customWidth="1"/>
    <col min="1029" max="1275" width="9.140625" style="33"/>
    <col min="1276" max="1276" width="20.140625" style="33" bestFit="1" customWidth="1"/>
    <col min="1277" max="1277" width="11.140625" style="33" customWidth="1"/>
    <col min="1278" max="1278" width="112.140625" style="33" bestFit="1" customWidth="1"/>
    <col min="1279" max="1279" width="14.42578125" style="33" customWidth="1"/>
    <col min="1280" max="1280" width="20.140625" style="33" customWidth="1"/>
    <col min="1281" max="1281" width="18" style="33" bestFit="1" customWidth="1"/>
    <col min="1282" max="1282" width="41.42578125" style="33" customWidth="1"/>
    <col min="1283" max="1283" width="14.7109375" style="33" customWidth="1"/>
    <col min="1284" max="1284" width="10.140625" style="33" bestFit="1" customWidth="1"/>
    <col min="1285" max="1531" width="9.140625" style="33"/>
    <col min="1532" max="1532" width="20.140625" style="33" bestFit="1" customWidth="1"/>
    <col min="1533" max="1533" width="11.140625" style="33" customWidth="1"/>
    <col min="1534" max="1534" width="112.140625" style="33" bestFit="1" customWidth="1"/>
    <col min="1535" max="1535" width="14.42578125" style="33" customWidth="1"/>
    <col min="1536" max="1536" width="20.140625" style="33" customWidth="1"/>
    <col min="1537" max="1537" width="18" style="33" bestFit="1" customWidth="1"/>
    <col min="1538" max="1538" width="41.42578125" style="33" customWidth="1"/>
    <col min="1539" max="1539" width="14.7109375" style="33" customWidth="1"/>
    <col min="1540" max="1540" width="10.140625" style="33" bestFit="1" customWidth="1"/>
    <col min="1541" max="1787" width="9.140625" style="33"/>
    <col min="1788" max="1788" width="20.140625" style="33" bestFit="1" customWidth="1"/>
    <col min="1789" max="1789" width="11.140625" style="33" customWidth="1"/>
    <col min="1790" max="1790" width="112.140625" style="33" bestFit="1" customWidth="1"/>
    <col min="1791" max="1791" width="14.42578125" style="33" customWidth="1"/>
    <col min="1792" max="1792" width="20.140625" style="33" customWidth="1"/>
    <col min="1793" max="1793" width="18" style="33" bestFit="1" customWidth="1"/>
    <col min="1794" max="1794" width="41.42578125" style="33" customWidth="1"/>
    <col min="1795" max="1795" width="14.7109375" style="33" customWidth="1"/>
    <col min="1796" max="1796" width="10.140625" style="33" bestFit="1" customWidth="1"/>
    <col min="1797" max="2043" width="9.140625" style="33"/>
    <col min="2044" max="2044" width="20.140625" style="33" bestFit="1" customWidth="1"/>
    <col min="2045" max="2045" width="11.140625" style="33" customWidth="1"/>
    <col min="2046" max="2046" width="112.140625" style="33" bestFit="1" customWidth="1"/>
    <col min="2047" max="2047" width="14.42578125" style="33" customWidth="1"/>
    <col min="2048" max="2048" width="20.140625" style="33" customWidth="1"/>
    <col min="2049" max="2049" width="18" style="33" bestFit="1" customWidth="1"/>
    <col min="2050" max="2050" width="41.42578125" style="33" customWidth="1"/>
    <col min="2051" max="2051" width="14.7109375" style="33" customWidth="1"/>
    <col min="2052" max="2052" width="10.140625" style="33" bestFit="1" customWidth="1"/>
    <col min="2053" max="2299" width="9.140625" style="33"/>
    <col min="2300" max="2300" width="20.140625" style="33" bestFit="1" customWidth="1"/>
    <col min="2301" max="2301" width="11.140625" style="33" customWidth="1"/>
    <col min="2302" max="2302" width="112.140625" style="33" bestFit="1" customWidth="1"/>
    <col min="2303" max="2303" width="14.42578125" style="33" customWidth="1"/>
    <col min="2304" max="2304" width="20.140625" style="33" customWidth="1"/>
    <col min="2305" max="2305" width="18" style="33" bestFit="1" customWidth="1"/>
    <col min="2306" max="2306" width="41.42578125" style="33" customWidth="1"/>
    <col min="2307" max="2307" width="14.7109375" style="33" customWidth="1"/>
    <col min="2308" max="2308" width="10.140625" style="33" bestFit="1" customWidth="1"/>
    <col min="2309" max="2555" width="9.140625" style="33"/>
    <col min="2556" max="2556" width="20.140625" style="33" bestFit="1" customWidth="1"/>
    <col min="2557" max="2557" width="11.140625" style="33" customWidth="1"/>
    <col min="2558" max="2558" width="112.140625" style="33" bestFit="1" customWidth="1"/>
    <col min="2559" max="2559" width="14.42578125" style="33" customWidth="1"/>
    <col min="2560" max="2560" width="20.140625" style="33" customWidth="1"/>
    <col min="2561" max="2561" width="18" style="33" bestFit="1" customWidth="1"/>
    <col min="2562" max="2562" width="41.42578125" style="33" customWidth="1"/>
    <col min="2563" max="2563" width="14.7109375" style="33" customWidth="1"/>
    <col min="2564" max="2564" width="10.140625" style="33" bestFit="1" customWidth="1"/>
    <col min="2565" max="2811" width="9.140625" style="33"/>
    <col min="2812" max="2812" width="20.140625" style="33" bestFit="1" customWidth="1"/>
    <col min="2813" max="2813" width="11.140625" style="33" customWidth="1"/>
    <col min="2814" max="2814" width="112.140625" style="33" bestFit="1" customWidth="1"/>
    <col min="2815" max="2815" width="14.42578125" style="33" customWidth="1"/>
    <col min="2816" max="2816" width="20.140625" style="33" customWidth="1"/>
    <col min="2817" max="2817" width="18" style="33" bestFit="1" customWidth="1"/>
    <col min="2818" max="2818" width="41.42578125" style="33" customWidth="1"/>
    <col min="2819" max="2819" width="14.7109375" style="33" customWidth="1"/>
    <col min="2820" max="2820" width="10.140625" style="33" bestFit="1" customWidth="1"/>
    <col min="2821" max="3067" width="9.140625" style="33"/>
    <col min="3068" max="3068" width="20.140625" style="33" bestFit="1" customWidth="1"/>
    <col min="3069" max="3069" width="11.140625" style="33" customWidth="1"/>
    <col min="3070" max="3070" width="112.140625" style="33" bestFit="1" customWidth="1"/>
    <col min="3071" max="3071" width="14.42578125" style="33" customWidth="1"/>
    <col min="3072" max="3072" width="20.140625" style="33" customWidth="1"/>
    <col min="3073" max="3073" width="18" style="33" bestFit="1" customWidth="1"/>
    <col min="3074" max="3074" width="41.42578125" style="33" customWidth="1"/>
    <col min="3075" max="3075" width="14.7109375" style="33" customWidth="1"/>
    <col min="3076" max="3076" width="10.140625" style="33" bestFit="1" customWidth="1"/>
    <col min="3077" max="3323" width="9.140625" style="33"/>
    <col min="3324" max="3324" width="20.140625" style="33" bestFit="1" customWidth="1"/>
    <col min="3325" max="3325" width="11.140625" style="33" customWidth="1"/>
    <col min="3326" max="3326" width="112.140625" style="33" bestFit="1" customWidth="1"/>
    <col min="3327" max="3327" width="14.42578125" style="33" customWidth="1"/>
    <col min="3328" max="3328" width="20.140625" style="33" customWidth="1"/>
    <col min="3329" max="3329" width="18" style="33" bestFit="1" customWidth="1"/>
    <col min="3330" max="3330" width="41.42578125" style="33" customWidth="1"/>
    <col min="3331" max="3331" width="14.7109375" style="33" customWidth="1"/>
    <col min="3332" max="3332" width="10.140625" style="33" bestFit="1" customWidth="1"/>
    <col min="3333" max="3579" width="9.140625" style="33"/>
    <col min="3580" max="3580" width="20.140625" style="33" bestFit="1" customWidth="1"/>
    <col min="3581" max="3581" width="11.140625" style="33" customWidth="1"/>
    <col min="3582" max="3582" width="112.140625" style="33" bestFit="1" customWidth="1"/>
    <col min="3583" max="3583" width="14.42578125" style="33" customWidth="1"/>
    <col min="3584" max="3584" width="20.140625" style="33" customWidth="1"/>
    <col min="3585" max="3585" width="18" style="33" bestFit="1" customWidth="1"/>
    <col min="3586" max="3586" width="41.42578125" style="33" customWidth="1"/>
    <col min="3587" max="3587" width="14.7109375" style="33" customWidth="1"/>
    <col min="3588" max="3588" width="10.140625" style="33" bestFit="1" customWidth="1"/>
    <col min="3589" max="3835" width="9.140625" style="33"/>
    <col min="3836" max="3836" width="20.140625" style="33" bestFit="1" customWidth="1"/>
    <col min="3837" max="3837" width="11.140625" style="33" customWidth="1"/>
    <col min="3838" max="3838" width="112.140625" style="33" bestFit="1" customWidth="1"/>
    <col min="3839" max="3839" width="14.42578125" style="33" customWidth="1"/>
    <col min="3840" max="3840" width="20.140625" style="33" customWidth="1"/>
    <col min="3841" max="3841" width="18" style="33" bestFit="1" customWidth="1"/>
    <col min="3842" max="3842" width="41.42578125" style="33" customWidth="1"/>
    <col min="3843" max="3843" width="14.7109375" style="33" customWidth="1"/>
    <col min="3844" max="3844" width="10.140625" style="33" bestFit="1" customWidth="1"/>
    <col min="3845" max="4091" width="9.140625" style="33"/>
    <col min="4092" max="4092" width="20.140625" style="33" bestFit="1" customWidth="1"/>
    <col min="4093" max="4093" width="11.140625" style="33" customWidth="1"/>
    <col min="4094" max="4094" width="112.140625" style="33" bestFit="1" customWidth="1"/>
    <col min="4095" max="4095" width="14.42578125" style="33" customWidth="1"/>
    <col min="4096" max="4096" width="20.140625" style="33" customWidth="1"/>
    <col min="4097" max="4097" width="18" style="33" bestFit="1" customWidth="1"/>
    <col min="4098" max="4098" width="41.42578125" style="33" customWidth="1"/>
    <col min="4099" max="4099" width="14.7109375" style="33" customWidth="1"/>
    <col min="4100" max="4100" width="10.140625" style="33" bestFit="1" customWidth="1"/>
    <col min="4101" max="4347" width="9.140625" style="33"/>
    <col min="4348" max="4348" width="20.140625" style="33" bestFit="1" customWidth="1"/>
    <col min="4349" max="4349" width="11.140625" style="33" customWidth="1"/>
    <col min="4350" max="4350" width="112.140625" style="33" bestFit="1" customWidth="1"/>
    <col min="4351" max="4351" width="14.42578125" style="33" customWidth="1"/>
    <col min="4352" max="4352" width="20.140625" style="33" customWidth="1"/>
    <col min="4353" max="4353" width="18" style="33" bestFit="1" customWidth="1"/>
    <col min="4354" max="4354" width="41.42578125" style="33" customWidth="1"/>
    <col min="4355" max="4355" width="14.7109375" style="33" customWidth="1"/>
    <col min="4356" max="4356" width="10.140625" style="33" bestFit="1" customWidth="1"/>
    <col min="4357" max="4603" width="9.140625" style="33"/>
    <col min="4604" max="4604" width="20.140625" style="33" bestFit="1" customWidth="1"/>
    <col min="4605" max="4605" width="11.140625" style="33" customWidth="1"/>
    <col min="4606" max="4606" width="112.140625" style="33" bestFit="1" customWidth="1"/>
    <col min="4607" max="4607" width="14.42578125" style="33" customWidth="1"/>
    <col min="4608" max="4608" width="20.140625" style="33" customWidth="1"/>
    <col min="4609" max="4609" width="18" style="33" bestFit="1" customWidth="1"/>
    <col min="4610" max="4610" width="41.42578125" style="33" customWidth="1"/>
    <col min="4611" max="4611" width="14.7109375" style="33" customWidth="1"/>
    <col min="4612" max="4612" width="10.140625" style="33" bestFit="1" customWidth="1"/>
    <col min="4613" max="4859" width="9.140625" style="33"/>
    <col min="4860" max="4860" width="20.140625" style="33" bestFit="1" customWidth="1"/>
    <col min="4861" max="4861" width="11.140625" style="33" customWidth="1"/>
    <col min="4862" max="4862" width="112.140625" style="33" bestFit="1" customWidth="1"/>
    <col min="4863" max="4863" width="14.42578125" style="33" customWidth="1"/>
    <col min="4864" max="4864" width="20.140625" style="33" customWidth="1"/>
    <col min="4865" max="4865" width="18" style="33" bestFit="1" customWidth="1"/>
    <col min="4866" max="4866" width="41.42578125" style="33" customWidth="1"/>
    <col min="4867" max="4867" width="14.7109375" style="33" customWidth="1"/>
    <col min="4868" max="4868" width="10.140625" style="33" bestFit="1" customWidth="1"/>
    <col min="4869" max="5115" width="9.140625" style="33"/>
    <col min="5116" max="5116" width="20.140625" style="33" bestFit="1" customWidth="1"/>
    <col min="5117" max="5117" width="11.140625" style="33" customWidth="1"/>
    <col min="5118" max="5118" width="112.140625" style="33" bestFit="1" customWidth="1"/>
    <col min="5119" max="5119" width="14.42578125" style="33" customWidth="1"/>
    <col min="5120" max="5120" width="20.140625" style="33" customWidth="1"/>
    <col min="5121" max="5121" width="18" style="33" bestFit="1" customWidth="1"/>
    <col min="5122" max="5122" width="41.42578125" style="33" customWidth="1"/>
    <col min="5123" max="5123" width="14.7109375" style="33" customWidth="1"/>
    <col min="5124" max="5124" width="10.140625" style="33" bestFit="1" customWidth="1"/>
    <col min="5125" max="5371" width="9.140625" style="33"/>
    <col min="5372" max="5372" width="20.140625" style="33" bestFit="1" customWidth="1"/>
    <col min="5373" max="5373" width="11.140625" style="33" customWidth="1"/>
    <col min="5374" max="5374" width="112.140625" style="33" bestFit="1" customWidth="1"/>
    <col min="5375" max="5375" width="14.42578125" style="33" customWidth="1"/>
    <col min="5376" max="5376" width="20.140625" style="33" customWidth="1"/>
    <col min="5377" max="5377" width="18" style="33" bestFit="1" customWidth="1"/>
    <col min="5378" max="5378" width="41.42578125" style="33" customWidth="1"/>
    <col min="5379" max="5379" width="14.7109375" style="33" customWidth="1"/>
    <col min="5380" max="5380" width="10.140625" style="33" bestFit="1" customWidth="1"/>
    <col min="5381" max="5627" width="9.140625" style="33"/>
    <col min="5628" max="5628" width="20.140625" style="33" bestFit="1" customWidth="1"/>
    <col min="5629" max="5629" width="11.140625" style="33" customWidth="1"/>
    <col min="5630" max="5630" width="112.140625" style="33" bestFit="1" customWidth="1"/>
    <col min="5631" max="5631" width="14.42578125" style="33" customWidth="1"/>
    <col min="5632" max="5632" width="20.140625" style="33" customWidth="1"/>
    <col min="5633" max="5633" width="18" style="33" bestFit="1" customWidth="1"/>
    <col min="5634" max="5634" width="41.42578125" style="33" customWidth="1"/>
    <col min="5635" max="5635" width="14.7109375" style="33" customWidth="1"/>
    <col min="5636" max="5636" width="10.140625" style="33" bestFit="1" customWidth="1"/>
    <col min="5637" max="5883" width="9.140625" style="33"/>
    <col min="5884" max="5884" width="20.140625" style="33" bestFit="1" customWidth="1"/>
    <col min="5885" max="5885" width="11.140625" style="33" customWidth="1"/>
    <col min="5886" max="5886" width="112.140625" style="33" bestFit="1" customWidth="1"/>
    <col min="5887" max="5887" width="14.42578125" style="33" customWidth="1"/>
    <col min="5888" max="5888" width="20.140625" style="33" customWidth="1"/>
    <col min="5889" max="5889" width="18" style="33" bestFit="1" customWidth="1"/>
    <col min="5890" max="5890" width="41.42578125" style="33" customWidth="1"/>
    <col min="5891" max="5891" width="14.7109375" style="33" customWidth="1"/>
    <col min="5892" max="5892" width="10.140625" style="33" bestFit="1" customWidth="1"/>
    <col min="5893" max="6139" width="9.140625" style="33"/>
    <col min="6140" max="6140" width="20.140625" style="33" bestFit="1" customWidth="1"/>
    <col min="6141" max="6141" width="11.140625" style="33" customWidth="1"/>
    <col min="6142" max="6142" width="112.140625" style="33" bestFit="1" customWidth="1"/>
    <col min="6143" max="6143" width="14.42578125" style="33" customWidth="1"/>
    <col min="6144" max="6144" width="20.140625" style="33" customWidth="1"/>
    <col min="6145" max="6145" width="18" style="33" bestFit="1" customWidth="1"/>
    <col min="6146" max="6146" width="41.42578125" style="33" customWidth="1"/>
    <col min="6147" max="6147" width="14.7109375" style="33" customWidth="1"/>
    <col min="6148" max="6148" width="10.140625" style="33" bestFit="1" customWidth="1"/>
    <col min="6149" max="6395" width="9.140625" style="33"/>
    <col min="6396" max="6396" width="20.140625" style="33" bestFit="1" customWidth="1"/>
    <col min="6397" max="6397" width="11.140625" style="33" customWidth="1"/>
    <col min="6398" max="6398" width="112.140625" style="33" bestFit="1" customWidth="1"/>
    <col min="6399" max="6399" width="14.42578125" style="33" customWidth="1"/>
    <col min="6400" max="6400" width="20.140625" style="33" customWidth="1"/>
    <col min="6401" max="6401" width="18" style="33" bestFit="1" customWidth="1"/>
    <col min="6402" max="6402" width="41.42578125" style="33" customWidth="1"/>
    <col min="6403" max="6403" width="14.7109375" style="33" customWidth="1"/>
    <col min="6404" max="6404" width="10.140625" style="33" bestFit="1" customWidth="1"/>
    <col min="6405" max="6651" width="9.140625" style="33"/>
    <col min="6652" max="6652" width="20.140625" style="33" bestFit="1" customWidth="1"/>
    <col min="6653" max="6653" width="11.140625" style="33" customWidth="1"/>
    <col min="6654" max="6654" width="112.140625" style="33" bestFit="1" customWidth="1"/>
    <col min="6655" max="6655" width="14.42578125" style="33" customWidth="1"/>
    <col min="6656" max="6656" width="20.140625" style="33" customWidth="1"/>
    <col min="6657" max="6657" width="18" style="33" bestFit="1" customWidth="1"/>
    <col min="6658" max="6658" width="41.42578125" style="33" customWidth="1"/>
    <col min="6659" max="6659" width="14.7109375" style="33" customWidth="1"/>
    <col min="6660" max="6660" width="10.140625" style="33" bestFit="1" customWidth="1"/>
    <col min="6661" max="6907" width="9.140625" style="33"/>
    <col min="6908" max="6908" width="20.140625" style="33" bestFit="1" customWidth="1"/>
    <col min="6909" max="6909" width="11.140625" style="33" customWidth="1"/>
    <col min="6910" max="6910" width="112.140625" style="33" bestFit="1" customWidth="1"/>
    <col min="6911" max="6911" width="14.42578125" style="33" customWidth="1"/>
    <col min="6912" max="6912" width="20.140625" style="33" customWidth="1"/>
    <col min="6913" max="6913" width="18" style="33" bestFit="1" customWidth="1"/>
    <col min="6914" max="6914" width="41.42578125" style="33" customWidth="1"/>
    <col min="6915" max="6915" width="14.7109375" style="33" customWidth="1"/>
    <col min="6916" max="6916" width="10.140625" style="33" bestFit="1" customWidth="1"/>
    <col min="6917" max="7163" width="9.140625" style="33"/>
    <col min="7164" max="7164" width="20.140625" style="33" bestFit="1" customWidth="1"/>
    <col min="7165" max="7165" width="11.140625" style="33" customWidth="1"/>
    <col min="7166" max="7166" width="112.140625" style="33" bestFit="1" customWidth="1"/>
    <col min="7167" max="7167" width="14.42578125" style="33" customWidth="1"/>
    <col min="7168" max="7168" width="20.140625" style="33" customWidth="1"/>
    <col min="7169" max="7169" width="18" style="33" bestFit="1" customWidth="1"/>
    <col min="7170" max="7170" width="41.42578125" style="33" customWidth="1"/>
    <col min="7171" max="7171" width="14.7109375" style="33" customWidth="1"/>
    <col min="7172" max="7172" width="10.140625" style="33" bestFit="1" customWidth="1"/>
    <col min="7173" max="7419" width="9.140625" style="33"/>
    <col min="7420" max="7420" width="20.140625" style="33" bestFit="1" customWidth="1"/>
    <col min="7421" max="7421" width="11.140625" style="33" customWidth="1"/>
    <col min="7422" max="7422" width="112.140625" style="33" bestFit="1" customWidth="1"/>
    <col min="7423" max="7423" width="14.42578125" style="33" customWidth="1"/>
    <col min="7424" max="7424" width="20.140625" style="33" customWidth="1"/>
    <col min="7425" max="7425" width="18" style="33" bestFit="1" customWidth="1"/>
    <col min="7426" max="7426" width="41.42578125" style="33" customWidth="1"/>
    <col min="7427" max="7427" width="14.7109375" style="33" customWidth="1"/>
    <col min="7428" max="7428" width="10.140625" style="33" bestFit="1" customWidth="1"/>
    <col min="7429" max="7675" width="9.140625" style="33"/>
    <col min="7676" max="7676" width="20.140625" style="33" bestFit="1" customWidth="1"/>
    <col min="7677" max="7677" width="11.140625" style="33" customWidth="1"/>
    <col min="7678" max="7678" width="112.140625" style="33" bestFit="1" customWidth="1"/>
    <col min="7679" max="7679" width="14.42578125" style="33" customWidth="1"/>
    <col min="7680" max="7680" width="20.140625" style="33" customWidth="1"/>
    <col min="7681" max="7681" width="18" style="33" bestFit="1" customWidth="1"/>
    <col min="7682" max="7682" width="41.42578125" style="33" customWidth="1"/>
    <col min="7683" max="7683" width="14.7109375" style="33" customWidth="1"/>
    <col min="7684" max="7684" width="10.140625" style="33" bestFit="1" customWidth="1"/>
    <col min="7685" max="7931" width="9.140625" style="33"/>
    <col min="7932" max="7932" width="20.140625" style="33" bestFit="1" customWidth="1"/>
    <col min="7933" max="7933" width="11.140625" style="33" customWidth="1"/>
    <col min="7934" max="7934" width="112.140625" style="33" bestFit="1" customWidth="1"/>
    <col min="7935" max="7935" width="14.42578125" style="33" customWidth="1"/>
    <col min="7936" max="7936" width="20.140625" style="33" customWidth="1"/>
    <col min="7937" max="7937" width="18" style="33" bestFit="1" customWidth="1"/>
    <col min="7938" max="7938" width="41.42578125" style="33" customWidth="1"/>
    <col min="7939" max="7939" width="14.7109375" style="33" customWidth="1"/>
    <col min="7940" max="7940" width="10.140625" style="33" bestFit="1" customWidth="1"/>
    <col min="7941" max="8187" width="9.140625" style="33"/>
    <col min="8188" max="8188" width="20.140625" style="33" bestFit="1" customWidth="1"/>
    <col min="8189" max="8189" width="11.140625" style="33" customWidth="1"/>
    <col min="8190" max="8190" width="112.140625" style="33" bestFit="1" customWidth="1"/>
    <col min="8191" max="8191" width="14.42578125" style="33" customWidth="1"/>
    <col min="8192" max="8192" width="20.140625" style="33" customWidth="1"/>
    <col min="8193" max="8193" width="18" style="33" bestFit="1" customWidth="1"/>
    <col min="8194" max="8194" width="41.42578125" style="33" customWidth="1"/>
    <col min="8195" max="8195" width="14.7109375" style="33" customWidth="1"/>
    <col min="8196" max="8196" width="10.140625" style="33" bestFit="1" customWidth="1"/>
    <col min="8197" max="8443" width="9.140625" style="33"/>
    <col min="8444" max="8444" width="20.140625" style="33" bestFit="1" customWidth="1"/>
    <col min="8445" max="8445" width="11.140625" style="33" customWidth="1"/>
    <col min="8446" max="8446" width="112.140625" style="33" bestFit="1" customWidth="1"/>
    <col min="8447" max="8447" width="14.42578125" style="33" customWidth="1"/>
    <col min="8448" max="8448" width="20.140625" style="33" customWidth="1"/>
    <col min="8449" max="8449" width="18" style="33" bestFit="1" customWidth="1"/>
    <col min="8450" max="8450" width="41.42578125" style="33" customWidth="1"/>
    <col min="8451" max="8451" width="14.7109375" style="33" customWidth="1"/>
    <col min="8452" max="8452" width="10.140625" style="33" bestFit="1" customWidth="1"/>
    <col min="8453" max="8699" width="9.140625" style="33"/>
    <col min="8700" max="8700" width="20.140625" style="33" bestFit="1" customWidth="1"/>
    <col min="8701" max="8701" width="11.140625" style="33" customWidth="1"/>
    <col min="8702" max="8702" width="112.140625" style="33" bestFit="1" customWidth="1"/>
    <col min="8703" max="8703" width="14.42578125" style="33" customWidth="1"/>
    <col min="8704" max="8704" width="20.140625" style="33" customWidth="1"/>
    <col min="8705" max="8705" width="18" style="33" bestFit="1" customWidth="1"/>
    <col min="8706" max="8706" width="41.42578125" style="33" customWidth="1"/>
    <col min="8707" max="8707" width="14.7109375" style="33" customWidth="1"/>
    <col min="8708" max="8708" width="10.140625" style="33" bestFit="1" customWidth="1"/>
    <col min="8709" max="8955" width="9.140625" style="33"/>
    <col min="8956" max="8956" width="20.140625" style="33" bestFit="1" customWidth="1"/>
    <col min="8957" max="8957" width="11.140625" style="33" customWidth="1"/>
    <col min="8958" max="8958" width="112.140625" style="33" bestFit="1" customWidth="1"/>
    <col min="8959" max="8959" width="14.42578125" style="33" customWidth="1"/>
    <col min="8960" max="8960" width="20.140625" style="33" customWidth="1"/>
    <col min="8961" max="8961" width="18" style="33" bestFit="1" customWidth="1"/>
    <col min="8962" max="8962" width="41.42578125" style="33" customWidth="1"/>
    <col min="8963" max="8963" width="14.7109375" style="33" customWidth="1"/>
    <col min="8964" max="8964" width="10.140625" style="33" bestFit="1" customWidth="1"/>
    <col min="8965" max="9211" width="9.140625" style="33"/>
    <col min="9212" max="9212" width="20.140625" style="33" bestFit="1" customWidth="1"/>
    <col min="9213" max="9213" width="11.140625" style="33" customWidth="1"/>
    <col min="9214" max="9214" width="112.140625" style="33" bestFit="1" customWidth="1"/>
    <col min="9215" max="9215" width="14.42578125" style="33" customWidth="1"/>
    <col min="9216" max="9216" width="20.140625" style="33" customWidth="1"/>
    <col min="9217" max="9217" width="18" style="33" bestFit="1" customWidth="1"/>
    <col min="9218" max="9218" width="41.42578125" style="33" customWidth="1"/>
    <col min="9219" max="9219" width="14.7109375" style="33" customWidth="1"/>
    <col min="9220" max="9220" width="10.140625" style="33" bestFit="1" customWidth="1"/>
    <col min="9221" max="9467" width="9.140625" style="33"/>
    <col min="9468" max="9468" width="20.140625" style="33" bestFit="1" customWidth="1"/>
    <col min="9469" max="9469" width="11.140625" style="33" customWidth="1"/>
    <col min="9470" max="9470" width="112.140625" style="33" bestFit="1" customWidth="1"/>
    <col min="9471" max="9471" width="14.42578125" style="33" customWidth="1"/>
    <col min="9472" max="9472" width="20.140625" style="33" customWidth="1"/>
    <col min="9473" max="9473" width="18" style="33" bestFit="1" customWidth="1"/>
    <col min="9474" max="9474" width="41.42578125" style="33" customWidth="1"/>
    <col min="9475" max="9475" width="14.7109375" style="33" customWidth="1"/>
    <col min="9476" max="9476" width="10.140625" style="33" bestFit="1" customWidth="1"/>
    <col min="9477" max="9723" width="9.140625" style="33"/>
    <col min="9724" max="9724" width="20.140625" style="33" bestFit="1" customWidth="1"/>
    <col min="9725" max="9725" width="11.140625" style="33" customWidth="1"/>
    <col min="9726" max="9726" width="112.140625" style="33" bestFit="1" customWidth="1"/>
    <col min="9727" max="9727" width="14.42578125" style="33" customWidth="1"/>
    <col min="9728" max="9728" width="20.140625" style="33" customWidth="1"/>
    <col min="9729" max="9729" width="18" style="33" bestFit="1" customWidth="1"/>
    <col min="9730" max="9730" width="41.42578125" style="33" customWidth="1"/>
    <col min="9731" max="9731" width="14.7109375" style="33" customWidth="1"/>
    <col min="9732" max="9732" width="10.140625" style="33" bestFit="1" customWidth="1"/>
    <col min="9733" max="9979" width="9.140625" style="33"/>
    <col min="9980" max="9980" width="20.140625" style="33" bestFit="1" customWidth="1"/>
    <col min="9981" max="9981" width="11.140625" style="33" customWidth="1"/>
    <col min="9982" max="9982" width="112.140625" style="33" bestFit="1" customWidth="1"/>
    <col min="9983" max="9983" width="14.42578125" style="33" customWidth="1"/>
    <col min="9984" max="9984" width="20.140625" style="33" customWidth="1"/>
    <col min="9985" max="9985" width="18" style="33" bestFit="1" customWidth="1"/>
    <col min="9986" max="9986" width="41.42578125" style="33" customWidth="1"/>
    <col min="9987" max="9987" width="14.7109375" style="33" customWidth="1"/>
    <col min="9988" max="9988" width="10.140625" style="33" bestFit="1" customWidth="1"/>
    <col min="9989" max="10235" width="9.140625" style="33"/>
    <col min="10236" max="10236" width="20.140625" style="33" bestFit="1" customWidth="1"/>
    <col min="10237" max="10237" width="11.140625" style="33" customWidth="1"/>
    <col min="10238" max="10238" width="112.140625" style="33" bestFit="1" customWidth="1"/>
    <col min="10239" max="10239" width="14.42578125" style="33" customWidth="1"/>
    <col min="10240" max="10240" width="20.140625" style="33" customWidth="1"/>
    <col min="10241" max="10241" width="18" style="33" bestFit="1" customWidth="1"/>
    <col min="10242" max="10242" width="41.42578125" style="33" customWidth="1"/>
    <col min="10243" max="10243" width="14.7109375" style="33" customWidth="1"/>
    <col min="10244" max="10244" width="10.140625" style="33" bestFit="1" customWidth="1"/>
    <col min="10245" max="10491" width="9.140625" style="33"/>
    <col min="10492" max="10492" width="20.140625" style="33" bestFit="1" customWidth="1"/>
    <col min="10493" max="10493" width="11.140625" style="33" customWidth="1"/>
    <col min="10494" max="10494" width="112.140625" style="33" bestFit="1" customWidth="1"/>
    <col min="10495" max="10495" width="14.42578125" style="33" customWidth="1"/>
    <col min="10496" max="10496" width="20.140625" style="33" customWidth="1"/>
    <col min="10497" max="10497" width="18" style="33" bestFit="1" customWidth="1"/>
    <col min="10498" max="10498" width="41.42578125" style="33" customWidth="1"/>
    <col min="10499" max="10499" width="14.7109375" style="33" customWidth="1"/>
    <col min="10500" max="10500" width="10.140625" style="33" bestFit="1" customWidth="1"/>
    <col min="10501" max="10747" width="9.140625" style="33"/>
    <col min="10748" max="10748" width="20.140625" style="33" bestFit="1" customWidth="1"/>
    <col min="10749" max="10749" width="11.140625" style="33" customWidth="1"/>
    <col min="10750" max="10750" width="112.140625" style="33" bestFit="1" customWidth="1"/>
    <col min="10751" max="10751" width="14.42578125" style="33" customWidth="1"/>
    <col min="10752" max="10752" width="20.140625" style="33" customWidth="1"/>
    <col min="10753" max="10753" width="18" style="33" bestFit="1" customWidth="1"/>
    <col min="10754" max="10754" width="41.42578125" style="33" customWidth="1"/>
    <col min="10755" max="10755" width="14.7109375" style="33" customWidth="1"/>
    <col min="10756" max="10756" width="10.140625" style="33" bestFit="1" customWidth="1"/>
    <col min="10757" max="11003" width="9.140625" style="33"/>
    <col min="11004" max="11004" width="20.140625" style="33" bestFit="1" customWidth="1"/>
    <col min="11005" max="11005" width="11.140625" style="33" customWidth="1"/>
    <col min="11006" max="11006" width="112.140625" style="33" bestFit="1" customWidth="1"/>
    <col min="11007" max="11007" width="14.42578125" style="33" customWidth="1"/>
    <col min="11008" max="11008" width="20.140625" style="33" customWidth="1"/>
    <col min="11009" max="11009" width="18" style="33" bestFit="1" customWidth="1"/>
    <col min="11010" max="11010" width="41.42578125" style="33" customWidth="1"/>
    <col min="11011" max="11011" width="14.7109375" style="33" customWidth="1"/>
    <col min="11012" max="11012" width="10.140625" style="33" bestFit="1" customWidth="1"/>
    <col min="11013" max="11259" width="9.140625" style="33"/>
    <col min="11260" max="11260" width="20.140625" style="33" bestFit="1" customWidth="1"/>
    <col min="11261" max="11261" width="11.140625" style="33" customWidth="1"/>
    <col min="11262" max="11262" width="112.140625" style="33" bestFit="1" customWidth="1"/>
    <col min="11263" max="11263" width="14.42578125" style="33" customWidth="1"/>
    <col min="11264" max="11264" width="20.140625" style="33" customWidth="1"/>
    <col min="11265" max="11265" width="18" style="33" bestFit="1" customWidth="1"/>
    <col min="11266" max="11266" width="41.42578125" style="33" customWidth="1"/>
    <col min="11267" max="11267" width="14.7109375" style="33" customWidth="1"/>
    <col min="11268" max="11268" width="10.140625" style="33" bestFit="1" customWidth="1"/>
    <col min="11269" max="11515" width="9.140625" style="33"/>
    <col min="11516" max="11516" width="20.140625" style="33" bestFit="1" customWidth="1"/>
    <col min="11517" max="11517" width="11.140625" style="33" customWidth="1"/>
    <col min="11518" max="11518" width="112.140625" style="33" bestFit="1" customWidth="1"/>
    <col min="11519" max="11519" width="14.42578125" style="33" customWidth="1"/>
    <col min="11520" max="11520" width="20.140625" style="33" customWidth="1"/>
    <col min="11521" max="11521" width="18" style="33" bestFit="1" customWidth="1"/>
    <col min="11522" max="11522" width="41.42578125" style="33" customWidth="1"/>
    <col min="11523" max="11523" width="14.7109375" style="33" customWidth="1"/>
    <col min="11524" max="11524" width="10.140625" style="33" bestFit="1" customWidth="1"/>
    <col min="11525" max="11771" width="9.140625" style="33"/>
    <col min="11772" max="11772" width="20.140625" style="33" bestFit="1" customWidth="1"/>
    <col min="11773" max="11773" width="11.140625" style="33" customWidth="1"/>
    <col min="11774" max="11774" width="112.140625" style="33" bestFit="1" customWidth="1"/>
    <col min="11775" max="11775" width="14.42578125" style="33" customWidth="1"/>
    <col min="11776" max="11776" width="20.140625" style="33" customWidth="1"/>
    <col min="11777" max="11777" width="18" style="33" bestFit="1" customWidth="1"/>
    <col min="11778" max="11778" width="41.42578125" style="33" customWidth="1"/>
    <col min="11779" max="11779" width="14.7109375" style="33" customWidth="1"/>
    <col min="11780" max="11780" width="10.140625" style="33" bestFit="1" customWidth="1"/>
    <col min="11781" max="12027" width="9.140625" style="33"/>
    <col min="12028" max="12028" width="20.140625" style="33" bestFit="1" customWidth="1"/>
    <col min="12029" max="12029" width="11.140625" style="33" customWidth="1"/>
    <col min="12030" max="12030" width="112.140625" style="33" bestFit="1" customWidth="1"/>
    <col min="12031" max="12031" width="14.42578125" style="33" customWidth="1"/>
    <col min="12032" max="12032" width="20.140625" style="33" customWidth="1"/>
    <col min="12033" max="12033" width="18" style="33" bestFit="1" customWidth="1"/>
    <col min="12034" max="12034" width="41.42578125" style="33" customWidth="1"/>
    <col min="12035" max="12035" width="14.7109375" style="33" customWidth="1"/>
    <col min="12036" max="12036" width="10.140625" style="33" bestFit="1" customWidth="1"/>
    <col min="12037" max="12283" width="9.140625" style="33"/>
    <col min="12284" max="12284" width="20.140625" style="33" bestFit="1" customWidth="1"/>
    <col min="12285" max="12285" width="11.140625" style="33" customWidth="1"/>
    <col min="12286" max="12286" width="112.140625" style="33" bestFit="1" customWidth="1"/>
    <col min="12287" max="12287" width="14.42578125" style="33" customWidth="1"/>
    <col min="12288" max="12288" width="20.140625" style="33" customWidth="1"/>
    <col min="12289" max="12289" width="18" style="33" bestFit="1" customWidth="1"/>
    <col min="12290" max="12290" width="41.42578125" style="33" customWidth="1"/>
    <col min="12291" max="12291" width="14.7109375" style="33" customWidth="1"/>
    <col min="12292" max="12292" width="10.140625" style="33" bestFit="1" customWidth="1"/>
    <col min="12293" max="12539" width="9.140625" style="33"/>
    <col min="12540" max="12540" width="20.140625" style="33" bestFit="1" customWidth="1"/>
    <col min="12541" max="12541" width="11.140625" style="33" customWidth="1"/>
    <col min="12542" max="12542" width="112.140625" style="33" bestFit="1" customWidth="1"/>
    <col min="12543" max="12543" width="14.42578125" style="33" customWidth="1"/>
    <col min="12544" max="12544" width="20.140625" style="33" customWidth="1"/>
    <col min="12545" max="12545" width="18" style="33" bestFit="1" customWidth="1"/>
    <col min="12546" max="12546" width="41.42578125" style="33" customWidth="1"/>
    <col min="12547" max="12547" width="14.7109375" style="33" customWidth="1"/>
    <col min="12548" max="12548" width="10.140625" style="33" bestFit="1" customWidth="1"/>
    <col min="12549" max="12795" width="9.140625" style="33"/>
    <col min="12796" max="12796" width="20.140625" style="33" bestFit="1" customWidth="1"/>
    <col min="12797" max="12797" width="11.140625" style="33" customWidth="1"/>
    <col min="12798" max="12798" width="112.140625" style="33" bestFit="1" customWidth="1"/>
    <col min="12799" max="12799" width="14.42578125" style="33" customWidth="1"/>
    <col min="12800" max="12800" width="20.140625" style="33" customWidth="1"/>
    <col min="12801" max="12801" width="18" style="33" bestFit="1" customWidth="1"/>
    <col min="12802" max="12802" width="41.42578125" style="33" customWidth="1"/>
    <col min="12803" max="12803" width="14.7109375" style="33" customWidth="1"/>
    <col min="12804" max="12804" width="10.140625" style="33" bestFit="1" customWidth="1"/>
    <col min="12805" max="13051" width="9.140625" style="33"/>
    <col min="13052" max="13052" width="20.140625" style="33" bestFit="1" customWidth="1"/>
    <col min="13053" max="13053" width="11.140625" style="33" customWidth="1"/>
    <col min="13054" max="13054" width="112.140625" style="33" bestFit="1" customWidth="1"/>
    <col min="13055" max="13055" width="14.42578125" style="33" customWidth="1"/>
    <col min="13056" max="13056" width="20.140625" style="33" customWidth="1"/>
    <col min="13057" max="13057" width="18" style="33" bestFit="1" customWidth="1"/>
    <col min="13058" max="13058" width="41.42578125" style="33" customWidth="1"/>
    <col min="13059" max="13059" width="14.7109375" style="33" customWidth="1"/>
    <col min="13060" max="13060" width="10.140625" style="33" bestFit="1" customWidth="1"/>
    <col min="13061" max="13307" width="9.140625" style="33"/>
    <col min="13308" max="13308" width="20.140625" style="33" bestFit="1" customWidth="1"/>
    <col min="13309" max="13309" width="11.140625" style="33" customWidth="1"/>
    <col min="13310" max="13310" width="112.140625" style="33" bestFit="1" customWidth="1"/>
    <col min="13311" max="13311" width="14.42578125" style="33" customWidth="1"/>
    <col min="13312" max="13312" width="20.140625" style="33" customWidth="1"/>
    <col min="13313" max="13313" width="18" style="33" bestFit="1" customWidth="1"/>
    <col min="13314" max="13314" width="41.42578125" style="33" customWidth="1"/>
    <col min="13315" max="13315" width="14.7109375" style="33" customWidth="1"/>
    <col min="13316" max="13316" width="10.140625" style="33" bestFit="1" customWidth="1"/>
    <col min="13317" max="13563" width="9.140625" style="33"/>
    <col min="13564" max="13564" width="20.140625" style="33" bestFit="1" customWidth="1"/>
    <col min="13565" max="13565" width="11.140625" style="33" customWidth="1"/>
    <col min="13566" max="13566" width="112.140625" style="33" bestFit="1" customWidth="1"/>
    <col min="13567" max="13567" width="14.42578125" style="33" customWidth="1"/>
    <col min="13568" max="13568" width="20.140625" style="33" customWidth="1"/>
    <col min="13569" max="13569" width="18" style="33" bestFit="1" customWidth="1"/>
    <col min="13570" max="13570" width="41.42578125" style="33" customWidth="1"/>
    <col min="13571" max="13571" width="14.7109375" style="33" customWidth="1"/>
    <col min="13572" max="13572" width="10.140625" style="33" bestFit="1" customWidth="1"/>
    <col min="13573" max="13819" width="9.140625" style="33"/>
    <col min="13820" max="13820" width="20.140625" style="33" bestFit="1" customWidth="1"/>
    <col min="13821" max="13821" width="11.140625" style="33" customWidth="1"/>
    <col min="13822" max="13822" width="112.140625" style="33" bestFit="1" customWidth="1"/>
    <col min="13823" max="13823" width="14.42578125" style="33" customWidth="1"/>
    <col min="13824" max="13824" width="20.140625" style="33" customWidth="1"/>
    <col min="13825" max="13825" width="18" style="33" bestFit="1" customWidth="1"/>
    <col min="13826" max="13826" width="41.42578125" style="33" customWidth="1"/>
    <col min="13827" max="13827" width="14.7109375" style="33" customWidth="1"/>
    <col min="13828" max="13828" width="10.140625" style="33" bestFit="1" customWidth="1"/>
    <col min="13829" max="14075" width="9.140625" style="33"/>
    <col min="14076" max="14076" width="20.140625" style="33" bestFit="1" customWidth="1"/>
    <col min="14077" max="14077" width="11.140625" style="33" customWidth="1"/>
    <col min="14078" max="14078" width="112.140625" style="33" bestFit="1" customWidth="1"/>
    <col min="14079" max="14079" width="14.42578125" style="33" customWidth="1"/>
    <col min="14080" max="14080" width="20.140625" style="33" customWidth="1"/>
    <col min="14081" max="14081" width="18" style="33" bestFit="1" customWidth="1"/>
    <col min="14082" max="14082" width="41.42578125" style="33" customWidth="1"/>
    <col min="14083" max="14083" width="14.7109375" style="33" customWidth="1"/>
    <col min="14084" max="14084" width="10.140625" style="33" bestFit="1" customWidth="1"/>
    <col min="14085" max="14331" width="9.140625" style="33"/>
    <col min="14332" max="14332" width="20.140625" style="33" bestFit="1" customWidth="1"/>
    <col min="14333" max="14333" width="11.140625" style="33" customWidth="1"/>
    <col min="14334" max="14334" width="112.140625" style="33" bestFit="1" customWidth="1"/>
    <col min="14335" max="14335" width="14.42578125" style="33" customWidth="1"/>
    <col min="14336" max="14336" width="20.140625" style="33" customWidth="1"/>
    <col min="14337" max="14337" width="18" style="33" bestFit="1" customWidth="1"/>
    <col min="14338" max="14338" width="41.42578125" style="33" customWidth="1"/>
    <col min="14339" max="14339" width="14.7109375" style="33" customWidth="1"/>
    <col min="14340" max="14340" width="10.140625" style="33" bestFit="1" customWidth="1"/>
    <col min="14341" max="14587" width="9.140625" style="33"/>
    <col min="14588" max="14588" width="20.140625" style="33" bestFit="1" customWidth="1"/>
    <col min="14589" max="14589" width="11.140625" style="33" customWidth="1"/>
    <col min="14590" max="14590" width="112.140625" style="33" bestFit="1" customWidth="1"/>
    <col min="14591" max="14591" width="14.42578125" style="33" customWidth="1"/>
    <col min="14592" max="14592" width="20.140625" style="33" customWidth="1"/>
    <col min="14593" max="14593" width="18" style="33" bestFit="1" customWidth="1"/>
    <col min="14594" max="14594" width="41.42578125" style="33" customWidth="1"/>
    <col min="14595" max="14595" width="14.7109375" style="33" customWidth="1"/>
    <col min="14596" max="14596" width="10.140625" style="33" bestFit="1" customWidth="1"/>
    <col min="14597" max="14843" width="9.140625" style="33"/>
    <col min="14844" max="14844" width="20.140625" style="33" bestFit="1" customWidth="1"/>
    <col min="14845" max="14845" width="11.140625" style="33" customWidth="1"/>
    <col min="14846" max="14846" width="112.140625" style="33" bestFit="1" customWidth="1"/>
    <col min="14847" max="14847" width="14.42578125" style="33" customWidth="1"/>
    <col min="14848" max="14848" width="20.140625" style="33" customWidth="1"/>
    <col min="14849" max="14849" width="18" style="33" bestFit="1" customWidth="1"/>
    <col min="14850" max="14850" width="41.42578125" style="33" customWidth="1"/>
    <col min="14851" max="14851" width="14.7109375" style="33" customWidth="1"/>
    <col min="14852" max="14852" width="10.140625" style="33" bestFit="1" customWidth="1"/>
    <col min="14853" max="15099" width="9.140625" style="33"/>
    <col min="15100" max="15100" width="20.140625" style="33" bestFit="1" customWidth="1"/>
    <col min="15101" max="15101" width="11.140625" style="33" customWidth="1"/>
    <col min="15102" max="15102" width="112.140625" style="33" bestFit="1" customWidth="1"/>
    <col min="15103" max="15103" width="14.42578125" style="33" customWidth="1"/>
    <col min="15104" max="15104" width="20.140625" style="33" customWidth="1"/>
    <col min="15105" max="15105" width="18" style="33" bestFit="1" customWidth="1"/>
    <col min="15106" max="15106" width="41.42578125" style="33" customWidth="1"/>
    <col min="15107" max="15107" width="14.7109375" style="33" customWidth="1"/>
    <col min="15108" max="15108" width="10.140625" style="33" bestFit="1" customWidth="1"/>
    <col min="15109" max="15355" width="9.140625" style="33"/>
    <col min="15356" max="15356" width="20.140625" style="33" bestFit="1" customWidth="1"/>
    <col min="15357" max="15357" width="11.140625" style="33" customWidth="1"/>
    <col min="15358" max="15358" width="112.140625" style="33" bestFit="1" customWidth="1"/>
    <col min="15359" max="15359" width="14.42578125" style="33" customWidth="1"/>
    <col min="15360" max="15360" width="20.140625" style="33" customWidth="1"/>
    <col min="15361" max="15361" width="18" style="33" bestFit="1" customWidth="1"/>
    <col min="15362" max="15362" width="41.42578125" style="33" customWidth="1"/>
    <col min="15363" max="15363" width="14.7109375" style="33" customWidth="1"/>
    <col min="15364" max="15364" width="10.140625" style="33" bestFit="1" customWidth="1"/>
    <col min="15365" max="15611" width="9.140625" style="33"/>
    <col min="15612" max="15612" width="20.140625" style="33" bestFit="1" customWidth="1"/>
    <col min="15613" max="15613" width="11.140625" style="33" customWidth="1"/>
    <col min="15614" max="15614" width="112.140625" style="33" bestFit="1" customWidth="1"/>
    <col min="15615" max="15615" width="14.42578125" style="33" customWidth="1"/>
    <col min="15616" max="15616" width="20.140625" style="33" customWidth="1"/>
    <col min="15617" max="15617" width="18" style="33" bestFit="1" customWidth="1"/>
    <col min="15618" max="15618" width="41.42578125" style="33" customWidth="1"/>
    <col min="15619" max="15619" width="14.7109375" style="33" customWidth="1"/>
    <col min="15620" max="15620" width="10.140625" style="33" bestFit="1" customWidth="1"/>
    <col min="15621" max="15867" width="9.140625" style="33"/>
    <col min="15868" max="15868" width="20.140625" style="33" bestFit="1" customWidth="1"/>
    <col min="15869" max="15869" width="11.140625" style="33" customWidth="1"/>
    <col min="15870" max="15870" width="112.140625" style="33" bestFit="1" customWidth="1"/>
    <col min="15871" max="15871" width="14.42578125" style="33" customWidth="1"/>
    <col min="15872" max="15872" width="20.140625" style="33" customWidth="1"/>
    <col min="15873" max="15873" width="18" style="33" bestFit="1" customWidth="1"/>
    <col min="15874" max="15874" width="41.42578125" style="33" customWidth="1"/>
    <col min="15875" max="15875" width="14.7109375" style="33" customWidth="1"/>
    <col min="15876" max="15876" width="10.140625" style="33" bestFit="1" customWidth="1"/>
    <col min="15877" max="16123" width="9.140625" style="33"/>
    <col min="16124" max="16124" width="20.140625" style="33" bestFit="1" customWidth="1"/>
    <col min="16125" max="16125" width="11.140625" style="33" customWidth="1"/>
    <col min="16126" max="16126" width="112.140625" style="33" bestFit="1" customWidth="1"/>
    <col min="16127" max="16127" width="14.42578125" style="33" customWidth="1"/>
    <col min="16128" max="16128" width="20.140625" style="33" customWidth="1"/>
    <col min="16129" max="16129" width="18" style="33" bestFit="1" customWidth="1"/>
    <col min="16130" max="16130" width="41.42578125" style="33" customWidth="1"/>
    <col min="16131" max="16131" width="14.7109375" style="33" customWidth="1"/>
    <col min="16132" max="16132" width="10.140625" style="33" bestFit="1" customWidth="1"/>
    <col min="16133" max="16384" width="9.140625" style="33"/>
  </cols>
  <sheetData>
    <row r="1" spans="1:9" ht="26.25" customHeight="1" x14ac:dyDescent="0.2">
      <c r="A1" s="48"/>
      <c r="B1" s="60" t="s">
        <v>10</v>
      </c>
      <c r="C1" s="60"/>
      <c r="D1" s="60"/>
      <c r="E1" s="60"/>
      <c r="F1" s="60"/>
      <c r="G1" s="62" t="s">
        <v>159</v>
      </c>
      <c r="I1" s="33"/>
    </row>
    <row r="2" spans="1:9" ht="28.5" customHeight="1" x14ac:dyDescent="0.2">
      <c r="A2" s="48"/>
      <c r="B2" s="61" t="s">
        <v>11</v>
      </c>
      <c r="C2" s="61"/>
      <c r="D2" s="61"/>
      <c r="E2" s="61"/>
      <c r="F2" s="61"/>
      <c r="G2" s="62"/>
      <c r="I2" s="33"/>
    </row>
    <row r="3" spans="1:9" ht="5.25" customHeight="1" thickBot="1" x14ac:dyDescent="0.25">
      <c r="A3" s="49"/>
      <c r="B3" s="49"/>
      <c r="C3" s="49"/>
      <c r="D3" s="49"/>
      <c r="E3" s="49"/>
      <c r="F3" s="49"/>
      <c r="G3" s="49"/>
      <c r="H3" s="50"/>
      <c r="I3" s="48"/>
    </row>
    <row r="4" spans="1:9" ht="49.5" customHeight="1" x14ac:dyDescent="0.2">
      <c r="A4" s="34" t="s">
        <v>12</v>
      </c>
      <c r="B4" s="35" t="s">
        <v>13</v>
      </c>
      <c r="C4" s="36" t="s">
        <v>14</v>
      </c>
      <c r="D4" s="36" t="s">
        <v>15</v>
      </c>
      <c r="E4" s="36" t="s">
        <v>16</v>
      </c>
      <c r="F4" s="37" t="s">
        <v>17</v>
      </c>
      <c r="G4" s="38" t="s">
        <v>18</v>
      </c>
      <c r="I4" s="33"/>
    </row>
    <row r="5" spans="1:9" ht="24" customHeight="1" x14ac:dyDescent="0.2">
      <c r="A5" s="39" t="s">
        <v>19</v>
      </c>
      <c r="B5" s="41" t="s">
        <v>20</v>
      </c>
      <c r="C5" s="42" t="s">
        <v>21</v>
      </c>
      <c r="D5" s="41" t="s">
        <v>22</v>
      </c>
      <c r="E5" s="41" t="s">
        <v>23</v>
      </c>
      <c r="F5" s="41" t="s">
        <v>24</v>
      </c>
      <c r="G5" s="45">
        <f>(9750+10565)</f>
        <v>20315</v>
      </c>
      <c r="I5" s="33"/>
    </row>
    <row r="6" spans="1:9" ht="24" customHeight="1" x14ac:dyDescent="0.2">
      <c r="A6" s="39" t="s">
        <v>19</v>
      </c>
      <c r="B6" s="41" t="s">
        <v>154</v>
      </c>
      <c r="C6" s="42" t="s">
        <v>21</v>
      </c>
      <c r="D6" s="41" t="s">
        <v>22</v>
      </c>
      <c r="E6" s="41" t="s">
        <v>23</v>
      </c>
      <c r="F6" s="41" t="s">
        <v>155</v>
      </c>
      <c r="G6" s="45">
        <f>7545.6/1.081</f>
        <v>6980.2035152636454</v>
      </c>
      <c r="I6" s="33"/>
    </row>
    <row r="7" spans="1:9" ht="24" customHeight="1" x14ac:dyDescent="0.2">
      <c r="A7" s="39" t="s">
        <v>19</v>
      </c>
      <c r="B7" s="41" t="s">
        <v>25</v>
      </c>
      <c r="C7" s="42" t="s">
        <v>26</v>
      </c>
      <c r="D7" s="41" t="s">
        <v>22</v>
      </c>
      <c r="E7" s="41" t="s">
        <v>23</v>
      </c>
      <c r="F7" s="41" t="s">
        <v>28</v>
      </c>
      <c r="G7" s="45">
        <v>6100</v>
      </c>
      <c r="I7" s="33"/>
    </row>
    <row r="8" spans="1:9" ht="24" customHeight="1" x14ac:dyDescent="0.2">
      <c r="A8" s="39" t="s">
        <v>19</v>
      </c>
      <c r="B8" s="41" t="s">
        <v>29</v>
      </c>
      <c r="C8" s="42" t="s">
        <v>26</v>
      </c>
      <c r="D8" s="41" t="s">
        <v>30</v>
      </c>
      <c r="E8" s="41" t="s">
        <v>23</v>
      </c>
      <c r="F8" s="41" t="s">
        <v>31</v>
      </c>
      <c r="G8" s="45">
        <f>8221.35/1.081</f>
        <v>7605.3191489361707</v>
      </c>
      <c r="I8" s="33"/>
    </row>
    <row r="9" spans="1:9" ht="24" customHeight="1" x14ac:dyDescent="0.2">
      <c r="A9" s="39" t="s">
        <v>19</v>
      </c>
      <c r="B9" s="41" t="s">
        <v>32</v>
      </c>
      <c r="C9" s="42" t="s">
        <v>33</v>
      </c>
      <c r="D9" s="41" t="s">
        <v>22</v>
      </c>
      <c r="E9" s="41" t="s">
        <v>23</v>
      </c>
      <c r="F9" s="46" t="s">
        <v>31</v>
      </c>
      <c r="G9" s="45">
        <v>6772.05</v>
      </c>
      <c r="I9" s="33"/>
    </row>
    <row r="10" spans="1:9" ht="24" customHeight="1" x14ac:dyDescent="0.2">
      <c r="A10" s="39" t="s">
        <v>19</v>
      </c>
      <c r="B10" s="40" t="s">
        <v>34</v>
      </c>
      <c r="C10" s="42" t="s">
        <v>21</v>
      </c>
      <c r="D10" s="41" t="s">
        <v>30</v>
      </c>
      <c r="E10" s="41" t="s">
        <v>23</v>
      </c>
      <c r="F10" s="46" t="s">
        <v>35</v>
      </c>
      <c r="G10" s="53">
        <f>6861.85/1.081</f>
        <v>6347.6873265494914</v>
      </c>
      <c r="I10" s="33"/>
    </row>
    <row r="11" spans="1:9" ht="24" customHeight="1" x14ac:dyDescent="0.2">
      <c r="A11" s="39" t="s">
        <v>19</v>
      </c>
      <c r="B11" s="41" t="s">
        <v>36</v>
      </c>
      <c r="C11" s="42" t="s">
        <v>26</v>
      </c>
      <c r="D11" s="41" t="s">
        <v>30</v>
      </c>
      <c r="E11" s="41" t="s">
        <v>23</v>
      </c>
      <c r="F11" s="41" t="s">
        <v>37</v>
      </c>
      <c r="G11" s="45">
        <f>41717.4/1.081</f>
        <v>38591.48936170213</v>
      </c>
      <c r="I11" s="33"/>
    </row>
    <row r="12" spans="1:9" ht="24" customHeight="1" x14ac:dyDescent="0.2">
      <c r="A12" s="39" t="s">
        <v>19</v>
      </c>
      <c r="B12" s="41" t="s">
        <v>38</v>
      </c>
      <c r="C12" s="42" t="s">
        <v>39</v>
      </c>
      <c r="D12" s="41" t="s">
        <v>22</v>
      </c>
      <c r="E12" s="41" t="s">
        <v>23</v>
      </c>
      <c r="F12" s="46" t="s">
        <v>40</v>
      </c>
      <c r="G12" s="45">
        <v>7692.1</v>
      </c>
      <c r="I12" s="33"/>
    </row>
    <row r="13" spans="1:9" ht="24" customHeight="1" x14ac:dyDescent="0.2">
      <c r="A13" s="39" t="s">
        <v>19</v>
      </c>
      <c r="B13" s="41" t="s">
        <v>41</v>
      </c>
      <c r="C13" s="42" t="s">
        <v>21</v>
      </c>
      <c r="D13" s="41" t="s">
        <v>22</v>
      </c>
      <c r="E13" s="41" t="s">
        <v>23</v>
      </c>
      <c r="F13" s="41" t="s">
        <v>42</v>
      </c>
      <c r="G13" s="45">
        <v>28382.55</v>
      </c>
      <c r="I13" s="33"/>
    </row>
    <row r="14" spans="1:9" ht="24" customHeight="1" x14ac:dyDescent="0.2">
      <c r="A14" s="39" t="s">
        <v>19</v>
      </c>
      <c r="B14" s="41" t="s">
        <v>43</v>
      </c>
      <c r="C14" s="42" t="s">
        <v>33</v>
      </c>
      <c r="D14" s="41" t="s">
        <v>22</v>
      </c>
      <c r="E14" s="41" t="s">
        <v>23</v>
      </c>
      <c r="F14" s="41" t="s">
        <v>44</v>
      </c>
      <c r="G14" s="45">
        <f>5786.45/1.081</f>
        <v>5352.8677150786307</v>
      </c>
      <c r="I14" s="33"/>
    </row>
    <row r="15" spans="1:9" ht="24" customHeight="1" x14ac:dyDescent="0.2">
      <c r="A15" s="39" t="s">
        <v>19</v>
      </c>
      <c r="B15" s="41" t="s">
        <v>45</v>
      </c>
      <c r="C15" s="42" t="s">
        <v>21</v>
      </c>
      <c r="D15" s="41" t="s">
        <v>22</v>
      </c>
      <c r="E15" s="41" t="s">
        <v>23</v>
      </c>
      <c r="F15" s="41" t="s">
        <v>44</v>
      </c>
      <c r="G15" s="45">
        <v>6291</v>
      </c>
      <c r="I15" s="33"/>
    </row>
    <row r="16" spans="1:9" ht="24" customHeight="1" x14ac:dyDescent="0.2">
      <c r="A16" s="39" t="s">
        <v>19</v>
      </c>
      <c r="B16" s="41" t="s">
        <v>47</v>
      </c>
      <c r="C16" s="42" t="s">
        <v>39</v>
      </c>
      <c r="D16" s="41" t="s">
        <v>22</v>
      </c>
      <c r="E16" s="41" t="s">
        <v>23</v>
      </c>
      <c r="F16" s="41" t="s">
        <v>46</v>
      </c>
      <c r="G16" s="45">
        <f>15583.73/1.081</f>
        <v>14416.031452358928</v>
      </c>
      <c r="I16" s="33"/>
    </row>
    <row r="17" spans="1:9" ht="24" customHeight="1" x14ac:dyDescent="0.2">
      <c r="A17" s="39" t="s">
        <v>19</v>
      </c>
      <c r="B17" s="41" t="s">
        <v>48</v>
      </c>
      <c r="C17" s="42" t="s">
        <v>21</v>
      </c>
      <c r="D17" s="41" t="s">
        <v>22</v>
      </c>
      <c r="E17" s="41" t="s">
        <v>23</v>
      </c>
      <c r="F17" s="41" t="s">
        <v>49</v>
      </c>
      <c r="G17" s="45">
        <f>7200.75/1.081</f>
        <v>6661.1933395004626</v>
      </c>
      <c r="I17" s="33"/>
    </row>
    <row r="18" spans="1:9" ht="24" customHeight="1" x14ac:dyDescent="0.2">
      <c r="A18" s="39" t="s">
        <v>19</v>
      </c>
      <c r="B18" s="41" t="s">
        <v>50</v>
      </c>
      <c r="C18" s="42" t="s">
        <v>26</v>
      </c>
      <c r="D18" s="41" t="s">
        <v>22</v>
      </c>
      <c r="E18" s="41" t="s">
        <v>23</v>
      </c>
      <c r="F18" s="41" t="s">
        <v>51</v>
      </c>
      <c r="G18" s="45">
        <v>9934.2000000000007</v>
      </c>
      <c r="I18" s="33"/>
    </row>
    <row r="19" spans="1:9" ht="24" customHeight="1" x14ac:dyDescent="0.2">
      <c r="A19" s="39" t="s">
        <v>19</v>
      </c>
      <c r="B19" s="41" t="s">
        <v>52</v>
      </c>
      <c r="C19" s="42" t="s">
        <v>26</v>
      </c>
      <c r="D19" s="41" t="s">
        <v>22</v>
      </c>
      <c r="E19" s="41" t="s">
        <v>23</v>
      </c>
      <c r="F19" s="41" t="s">
        <v>51</v>
      </c>
      <c r="G19" s="45">
        <f>16600/1.081</f>
        <v>15356.151711378354</v>
      </c>
      <c r="I19" s="33"/>
    </row>
    <row r="20" spans="1:9" ht="24" customHeight="1" x14ac:dyDescent="0.2">
      <c r="A20" s="39" t="s">
        <v>19</v>
      </c>
      <c r="B20" s="41" t="s">
        <v>53</v>
      </c>
      <c r="C20" s="42" t="s">
        <v>21</v>
      </c>
      <c r="D20" s="41" t="s">
        <v>22</v>
      </c>
      <c r="E20" s="41" t="s">
        <v>23</v>
      </c>
      <c r="F20" s="41" t="s">
        <v>54</v>
      </c>
      <c r="G20" s="45">
        <f>12758.85/1.081</f>
        <v>11802.821461609621</v>
      </c>
      <c r="I20" s="33"/>
    </row>
    <row r="21" spans="1:9" ht="24" customHeight="1" x14ac:dyDescent="0.2">
      <c r="A21" s="39" t="s">
        <v>19</v>
      </c>
      <c r="B21" s="41" t="s">
        <v>55</v>
      </c>
      <c r="C21" s="42" t="s">
        <v>21</v>
      </c>
      <c r="D21" s="41" t="s">
        <v>22</v>
      </c>
      <c r="E21" s="41" t="s">
        <v>23</v>
      </c>
      <c r="F21" s="41" t="s">
        <v>56</v>
      </c>
      <c r="G21" s="45">
        <v>38441.25</v>
      </c>
      <c r="I21" s="33"/>
    </row>
    <row r="22" spans="1:9" ht="24" customHeight="1" x14ac:dyDescent="0.2">
      <c r="A22" s="39" t="s">
        <v>19</v>
      </c>
      <c r="B22" s="41" t="s">
        <v>57</v>
      </c>
      <c r="C22" s="42" t="s">
        <v>21</v>
      </c>
      <c r="D22" s="41" t="s">
        <v>22</v>
      </c>
      <c r="E22" s="41" t="s">
        <v>23</v>
      </c>
      <c r="F22" s="41" t="s">
        <v>58</v>
      </c>
      <c r="G22" s="45">
        <v>45000</v>
      </c>
      <c r="I22" s="33"/>
    </row>
    <row r="23" spans="1:9" ht="24" customHeight="1" x14ac:dyDescent="0.2">
      <c r="A23" s="39" t="s">
        <v>19</v>
      </c>
      <c r="B23" s="41" t="s">
        <v>156</v>
      </c>
      <c r="C23" s="42" t="s">
        <v>26</v>
      </c>
      <c r="D23" s="41" t="s">
        <v>22</v>
      </c>
      <c r="E23" s="41" t="s">
        <v>23</v>
      </c>
      <c r="F23" s="41" t="s">
        <v>157</v>
      </c>
      <c r="G23" s="45">
        <f>7089.5/1.081</f>
        <v>6558.2793709528214</v>
      </c>
      <c r="I23" s="33"/>
    </row>
    <row r="24" spans="1:9" ht="24" customHeight="1" x14ac:dyDescent="0.2">
      <c r="A24" s="39" t="s">
        <v>19</v>
      </c>
      <c r="B24" s="41" t="s">
        <v>59</v>
      </c>
      <c r="C24" s="42" t="s">
        <v>21</v>
      </c>
      <c r="D24" s="41" t="s">
        <v>22</v>
      </c>
      <c r="E24" s="41" t="s">
        <v>23</v>
      </c>
      <c r="F24" s="41" t="s">
        <v>60</v>
      </c>
      <c r="G24" s="45">
        <v>8004.77</v>
      </c>
      <c r="I24" s="33"/>
    </row>
    <row r="25" spans="1:9" ht="24" customHeight="1" x14ac:dyDescent="0.2">
      <c r="A25" s="39" t="s">
        <v>19</v>
      </c>
      <c r="B25" s="40" t="s">
        <v>61</v>
      </c>
      <c r="C25" s="42" t="s">
        <v>21</v>
      </c>
      <c r="D25" s="41" t="s">
        <v>30</v>
      </c>
      <c r="E25" s="41" t="s">
        <v>23</v>
      </c>
      <c r="F25" s="41" t="s">
        <v>62</v>
      </c>
      <c r="G25" s="53">
        <v>8500</v>
      </c>
      <c r="I25" s="33"/>
    </row>
    <row r="26" spans="1:9" ht="24" customHeight="1" x14ac:dyDescent="0.2">
      <c r="A26" s="39" t="s">
        <v>19</v>
      </c>
      <c r="B26" s="41" t="s">
        <v>63</v>
      </c>
      <c r="C26" s="42" t="s">
        <v>21</v>
      </c>
      <c r="D26" s="41" t="s">
        <v>30</v>
      </c>
      <c r="E26" s="41" t="s">
        <v>23</v>
      </c>
      <c r="F26" s="41" t="s">
        <v>62</v>
      </c>
      <c r="G26" s="45">
        <f>8595/1.081</f>
        <v>7950.9713228492137</v>
      </c>
      <c r="I26" s="33"/>
    </row>
    <row r="27" spans="1:9" ht="24" customHeight="1" x14ac:dyDescent="0.2">
      <c r="A27" s="39" t="s">
        <v>19</v>
      </c>
      <c r="B27" s="41" t="s">
        <v>48</v>
      </c>
      <c r="C27" s="42" t="s">
        <v>21</v>
      </c>
      <c r="D27" s="41" t="s">
        <v>22</v>
      </c>
      <c r="E27" s="41" t="s">
        <v>23</v>
      </c>
      <c r="F27" s="41" t="s">
        <v>62</v>
      </c>
      <c r="G27" s="45">
        <f>(5423.6*2)/1.081</f>
        <v>10034.412580943572</v>
      </c>
      <c r="I27" s="33"/>
    </row>
    <row r="28" spans="1:9" ht="24" customHeight="1" x14ac:dyDescent="0.2">
      <c r="A28" s="51" t="s">
        <v>19</v>
      </c>
      <c r="B28" s="41" t="s">
        <v>64</v>
      </c>
      <c r="C28" s="42" t="s">
        <v>39</v>
      </c>
      <c r="D28" s="41" t="s">
        <v>131</v>
      </c>
      <c r="E28" s="41" t="s">
        <v>132</v>
      </c>
      <c r="F28" s="41" t="s">
        <v>65</v>
      </c>
      <c r="G28" s="45">
        <v>165862.20000000001</v>
      </c>
      <c r="I28" s="33"/>
    </row>
    <row r="29" spans="1:9" ht="24" customHeight="1" x14ac:dyDescent="0.2">
      <c r="A29" s="39" t="s">
        <v>19</v>
      </c>
      <c r="B29" s="41" t="s">
        <v>158</v>
      </c>
      <c r="C29" s="42" t="s">
        <v>33</v>
      </c>
      <c r="D29" s="41" t="s">
        <v>22</v>
      </c>
      <c r="E29" s="41" t="s">
        <v>23</v>
      </c>
      <c r="F29" s="41" t="s">
        <v>151</v>
      </c>
      <c r="G29" s="45">
        <f>7109.8/1.081</f>
        <v>6577.0582793709536</v>
      </c>
      <c r="I29" s="33"/>
    </row>
    <row r="30" spans="1:9" ht="24" customHeight="1" x14ac:dyDescent="0.2">
      <c r="A30" s="39" t="s">
        <v>19</v>
      </c>
      <c r="B30" s="41" t="s">
        <v>143</v>
      </c>
      <c r="C30" s="42" t="s">
        <v>26</v>
      </c>
      <c r="D30" s="41" t="s">
        <v>22</v>
      </c>
      <c r="E30" s="41" t="s">
        <v>23</v>
      </c>
      <c r="F30" s="41" t="s">
        <v>144</v>
      </c>
      <c r="G30" s="45">
        <f>6318.55/1.081</f>
        <v>5845.0971322849218</v>
      </c>
      <c r="I30" s="33"/>
    </row>
    <row r="31" spans="1:9" ht="24" customHeight="1" x14ac:dyDescent="0.2">
      <c r="A31" s="51" t="s">
        <v>19</v>
      </c>
      <c r="B31" s="41" t="s">
        <v>66</v>
      </c>
      <c r="C31" s="42" t="s">
        <v>21</v>
      </c>
      <c r="D31" s="41" t="s">
        <v>67</v>
      </c>
      <c r="E31" s="41" t="s">
        <v>23</v>
      </c>
      <c r="F31" s="41" t="s">
        <v>68</v>
      </c>
      <c r="G31" s="45">
        <f>44321/1.081</f>
        <v>41000</v>
      </c>
      <c r="I31" s="33"/>
    </row>
    <row r="32" spans="1:9" ht="24" customHeight="1" x14ac:dyDescent="0.2">
      <c r="A32" s="51" t="s">
        <v>19</v>
      </c>
      <c r="B32" s="41" t="s">
        <v>69</v>
      </c>
      <c r="C32" s="42" t="s">
        <v>21</v>
      </c>
      <c r="D32" s="41" t="s">
        <v>22</v>
      </c>
      <c r="E32" s="41" t="s">
        <v>23</v>
      </c>
      <c r="F32" s="41" t="s">
        <v>70</v>
      </c>
      <c r="G32" s="45">
        <f>6459.4/1.081</f>
        <v>5975.3931544865864</v>
      </c>
      <c r="I32" s="33"/>
    </row>
    <row r="33" spans="1:9" ht="24" customHeight="1" x14ac:dyDescent="0.2">
      <c r="A33" s="51" t="s">
        <v>19</v>
      </c>
      <c r="B33" s="41" t="s">
        <v>29</v>
      </c>
      <c r="C33" s="42" t="s">
        <v>26</v>
      </c>
      <c r="D33" s="41" t="s">
        <v>30</v>
      </c>
      <c r="E33" s="41" t="s">
        <v>23</v>
      </c>
      <c r="F33" s="41" t="s">
        <v>71</v>
      </c>
      <c r="G33" s="45">
        <f>16142.55/1.081</f>
        <v>14932.978723404256</v>
      </c>
      <c r="I33" s="33"/>
    </row>
    <row r="34" spans="1:9" ht="24" customHeight="1" x14ac:dyDescent="0.2">
      <c r="A34" s="51" t="s">
        <v>19</v>
      </c>
      <c r="B34" s="41" t="s">
        <v>72</v>
      </c>
      <c r="C34" s="42" t="s">
        <v>26</v>
      </c>
      <c r="D34" s="41" t="s">
        <v>22</v>
      </c>
      <c r="E34" s="41" t="s">
        <v>23</v>
      </c>
      <c r="F34" s="41" t="s">
        <v>73</v>
      </c>
      <c r="G34" s="45">
        <v>8537</v>
      </c>
      <c r="I34" s="33"/>
    </row>
    <row r="35" spans="1:9" ht="24" customHeight="1" x14ac:dyDescent="0.2">
      <c r="A35" s="51" t="s">
        <v>19</v>
      </c>
      <c r="B35" s="41" t="s">
        <v>74</v>
      </c>
      <c r="C35" s="42" t="s">
        <v>21</v>
      </c>
      <c r="D35" s="41" t="s">
        <v>30</v>
      </c>
      <c r="E35" s="41" t="s">
        <v>23</v>
      </c>
      <c r="F35" s="41" t="s">
        <v>75</v>
      </c>
      <c r="G35" s="45">
        <f>15000</f>
        <v>15000</v>
      </c>
      <c r="I35" s="33"/>
    </row>
    <row r="36" spans="1:9" ht="24" customHeight="1" x14ac:dyDescent="0.2">
      <c r="A36" s="51" t="s">
        <v>19</v>
      </c>
      <c r="B36" s="41" t="s">
        <v>76</v>
      </c>
      <c r="C36" s="42" t="s">
        <v>21</v>
      </c>
      <c r="D36" s="41" t="s">
        <v>30</v>
      </c>
      <c r="E36" s="41" t="s">
        <v>23</v>
      </c>
      <c r="F36" s="41" t="s">
        <v>75</v>
      </c>
      <c r="G36" s="45">
        <f>8190.2/1.081</f>
        <v>7576.5032377428306</v>
      </c>
      <c r="I36" s="33"/>
    </row>
    <row r="37" spans="1:9" ht="24" customHeight="1" x14ac:dyDescent="0.2">
      <c r="A37" s="51" t="s">
        <v>19</v>
      </c>
      <c r="B37" s="41" t="s">
        <v>77</v>
      </c>
      <c r="C37" s="42" t="s">
        <v>26</v>
      </c>
      <c r="D37" s="41" t="s">
        <v>30</v>
      </c>
      <c r="E37" s="41" t="s">
        <v>23</v>
      </c>
      <c r="F37" s="41" t="s">
        <v>78</v>
      </c>
      <c r="G37" s="47">
        <v>5880</v>
      </c>
      <c r="I37" s="33"/>
    </row>
    <row r="38" spans="1:9" ht="24" customHeight="1" x14ac:dyDescent="0.2">
      <c r="A38" s="51" t="s">
        <v>19</v>
      </c>
      <c r="B38" s="41" t="s">
        <v>143</v>
      </c>
      <c r="C38" s="42" t="s">
        <v>26</v>
      </c>
      <c r="D38" s="41" t="s">
        <v>22</v>
      </c>
      <c r="E38" s="41" t="s">
        <v>23</v>
      </c>
      <c r="F38" s="41" t="s">
        <v>145</v>
      </c>
      <c r="G38" s="45">
        <f>6971.6/1.081</f>
        <v>6449.2136910268273</v>
      </c>
      <c r="I38" s="33"/>
    </row>
    <row r="39" spans="1:9" ht="24" customHeight="1" x14ac:dyDescent="0.2">
      <c r="A39" s="51" t="s">
        <v>19</v>
      </c>
      <c r="B39" s="41" t="s">
        <v>79</v>
      </c>
      <c r="C39" s="42" t="s">
        <v>21</v>
      </c>
      <c r="D39" s="41" t="s">
        <v>22</v>
      </c>
      <c r="E39" s="41" t="s">
        <v>23</v>
      </c>
      <c r="F39" s="41" t="s">
        <v>80</v>
      </c>
      <c r="G39" s="45">
        <f>7675.1/1.081</f>
        <v>7100.0000000000009</v>
      </c>
      <c r="I39" s="33"/>
    </row>
    <row r="40" spans="1:9" ht="24" customHeight="1" x14ac:dyDescent="0.2">
      <c r="A40" s="51" t="s">
        <v>19</v>
      </c>
      <c r="B40" s="41" t="s">
        <v>81</v>
      </c>
      <c r="C40" s="42" t="s">
        <v>26</v>
      </c>
      <c r="D40" s="41" t="s">
        <v>30</v>
      </c>
      <c r="E40" s="41" t="s">
        <v>23</v>
      </c>
      <c r="F40" s="41" t="s">
        <v>82</v>
      </c>
      <c r="G40" s="45">
        <f>5945.5/1.081</f>
        <v>5500</v>
      </c>
      <c r="I40" s="33"/>
    </row>
    <row r="41" spans="1:9" ht="24" customHeight="1" x14ac:dyDescent="0.2">
      <c r="A41" s="51" t="s">
        <v>19</v>
      </c>
      <c r="B41" s="41" t="s">
        <v>83</v>
      </c>
      <c r="C41" s="42" t="s">
        <v>33</v>
      </c>
      <c r="D41" s="41" t="s">
        <v>30</v>
      </c>
      <c r="E41" s="41" t="s">
        <v>23</v>
      </c>
      <c r="F41" s="41" t="s">
        <v>84</v>
      </c>
      <c r="G41" s="45">
        <f>7700/1.081</f>
        <v>7123.0342275670682</v>
      </c>
      <c r="I41" s="33"/>
    </row>
    <row r="42" spans="1:9" ht="24" customHeight="1" x14ac:dyDescent="0.2">
      <c r="A42" s="51" t="s">
        <v>19</v>
      </c>
      <c r="B42" s="41" t="s">
        <v>85</v>
      </c>
      <c r="C42" s="42" t="s">
        <v>21</v>
      </c>
      <c r="D42" s="41" t="s">
        <v>22</v>
      </c>
      <c r="E42" s="41" t="s">
        <v>86</v>
      </c>
      <c r="F42" s="41" t="s">
        <v>84</v>
      </c>
      <c r="G42" s="45">
        <v>198337.8</v>
      </c>
      <c r="I42" s="33"/>
    </row>
    <row r="43" spans="1:9" ht="24" customHeight="1" x14ac:dyDescent="0.2">
      <c r="A43" s="51" t="s">
        <v>19</v>
      </c>
      <c r="B43" s="41" t="s">
        <v>87</v>
      </c>
      <c r="C43" s="42" t="s">
        <v>21</v>
      </c>
      <c r="D43" s="41" t="s">
        <v>22</v>
      </c>
      <c r="E43" s="41" t="s">
        <v>23</v>
      </c>
      <c r="F43" s="41" t="s">
        <v>84</v>
      </c>
      <c r="G43" s="45">
        <v>49767.8</v>
      </c>
      <c r="I43" s="33"/>
    </row>
    <row r="44" spans="1:9" ht="24" customHeight="1" x14ac:dyDescent="0.2">
      <c r="A44" s="51" t="s">
        <v>19</v>
      </c>
      <c r="B44" s="41" t="s">
        <v>88</v>
      </c>
      <c r="C44" s="42" t="s">
        <v>21</v>
      </c>
      <c r="D44" s="41" t="s">
        <v>22</v>
      </c>
      <c r="E44" s="41" t="s">
        <v>23</v>
      </c>
      <c r="F44" s="41" t="s">
        <v>84</v>
      </c>
      <c r="G44" s="45">
        <v>6335.4</v>
      </c>
      <c r="I44" s="33"/>
    </row>
    <row r="45" spans="1:9" ht="24" customHeight="1" x14ac:dyDescent="0.2">
      <c r="A45" s="51" t="s">
        <v>19</v>
      </c>
      <c r="B45" s="41" t="s">
        <v>89</v>
      </c>
      <c r="C45" s="42" t="s">
        <v>21</v>
      </c>
      <c r="D45" s="41" t="s">
        <v>22</v>
      </c>
      <c r="E45" s="41" t="s">
        <v>23</v>
      </c>
      <c r="F45" s="41" t="s">
        <v>84</v>
      </c>
      <c r="G45" s="45">
        <v>76603.850000000006</v>
      </c>
      <c r="I45" s="33"/>
    </row>
    <row r="46" spans="1:9" ht="24" customHeight="1" x14ac:dyDescent="0.2">
      <c r="A46" s="51" t="s">
        <v>19</v>
      </c>
      <c r="B46" s="41" t="s">
        <v>90</v>
      </c>
      <c r="C46" s="42" t="s">
        <v>21</v>
      </c>
      <c r="D46" s="41" t="s">
        <v>22</v>
      </c>
      <c r="E46" s="41" t="s">
        <v>23</v>
      </c>
      <c r="F46" s="41" t="s">
        <v>84</v>
      </c>
      <c r="G46" s="45">
        <v>13210.6</v>
      </c>
      <c r="I46" s="33"/>
    </row>
    <row r="47" spans="1:9" ht="24" customHeight="1" x14ac:dyDescent="0.2">
      <c r="A47" s="51" t="s">
        <v>19</v>
      </c>
      <c r="B47" s="41" t="s">
        <v>91</v>
      </c>
      <c r="C47" s="42" t="s">
        <v>21</v>
      </c>
      <c r="D47" s="41" t="s">
        <v>22</v>
      </c>
      <c r="E47" s="41" t="s">
        <v>23</v>
      </c>
      <c r="F47" s="41" t="s">
        <v>84</v>
      </c>
      <c r="G47" s="45">
        <v>34197</v>
      </c>
      <c r="I47" s="33"/>
    </row>
    <row r="48" spans="1:9" ht="24" customHeight="1" x14ac:dyDescent="0.2">
      <c r="A48" s="51" t="s">
        <v>19</v>
      </c>
      <c r="B48" s="41" t="s">
        <v>92</v>
      </c>
      <c r="C48" s="42" t="s">
        <v>21</v>
      </c>
      <c r="D48" s="41" t="s">
        <v>22</v>
      </c>
      <c r="E48" s="41" t="s">
        <v>23</v>
      </c>
      <c r="F48" s="41" t="s">
        <v>84</v>
      </c>
      <c r="G48" s="45">
        <v>6470.55</v>
      </c>
      <c r="I48" s="33"/>
    </row>
    <row r="49" spans="1:9" ht="24" customHeight="1" x14ac:dyDescent="0.2">
      <c r="A49" s="51" t="s">
        <v>19</v>
      </c>
      <c r="B49" s="41" t="s">
        <v>93</v>
      </c>
      <c r="C49" s="42" t="s">
        <v>26</v>
      </c>
      <c r="D49" s="41" t="s">
        <v>22</v>
      </c>
      <c r="E49" s="41" t="s">
        <v>27</v>
      </c>
      <c r="F49" s="41" t="s">
        <v>94</v>
      </c>
      <c r="G49" s="45">
        <f>33339.45/1.081</f>
        <v>30841.304347826084</v>
      </c>
      <c r="I49" s="33"/>
    </row>
    <row r="50" spans="1:9" ht="24" customHeight="1" x14ac:dyDescent="0.2">
      <c r="A50" s="51" t="s">
        <v>19</v>
      </c>
      <c r="B50" s="41" t="s">
        <v>143</v>
      </c>
      <c r="C50" s="42" t="s">
        <v>26</v>
      </c>
      <c r="D50" s="41" t="s">
        <v>22</v>
      </c>
      <c r="E50" s="41" t="s">
        <v>23</v>
      </c>
      <c r="F50" s="41" t="s">
        <v>146</v>
      </c>
      <c r="G50" s="45">
        <f>14336.85/1.081</f>
        <v>13262.580943570769</v>
      </c>
      <c r="I50" s="33"/>
    </row>
    <row r="51" spans="1:9" ht="24" customHeight="1" x14ac:dyDescent="0.2">
      <c r="A51" s="51" t="s">
        <v>19</v>
      </c>
      <c r="B51" s="41" t="s">
        <v>95</v>
      </c>
      <c r="C51" s="42" t="s">
        <v>21</v>
      </c>
      <c r="D51" s="41" t="s">
        <v>30</v>
      </c>
      <c r="E51" s="41" t="s">
        <v>23</v>
      </c>
      <c r="F51" s="41" t="s">
        <v>96</v>
      </c>
      <c r="G51" s="45">
        <v>5100</v>
      </c>
      <c r="I51" s="33"/>
    </row>
    <row r="52" spans="1:9" ht="24" customHeight="1" x14ac:dyDescent="0.2">
      <c r="A52" s="51" t="s">
        <v>19</v>
      </c>
      <c r="B52" s="41" t="s">
        <v>97</v>
      </c>
      <c r="C52" s="42" t="s">
        <v>21</v>
      </c>
      <c r="D52" s="41" t="s">
        <v>30</v>
      </c>
      <c r="E52" s="41" t="s">
        <v>23</v>
      </c>
      <c r="F52" s="41" t="s">
        <v>96</v>
      </c>
      <c r="G52" s="52">
        <v>22600</v>
      </c>
      <c r="I52" s="33"/>
    </row>
    <row r="53" spans="1:9" ht="24" customHeight="1" x14ac:dyDescent="0.2">
      <c r="A53" s="51" t="s">
        <v>19</v>
      </c>
      <c r="B53" s="41" t="s">
        <v>98</v>
      </c>
      <c r="C53" s="42" t="s">
        <v>21</v>
      </c>
      <c r="D53" s="41" t="s">
        <v>22</v>
      </c>
      <c r="E53" s="41" t="s">
        <v>23</v>
      </c>
      <c r="F53" s="41" t="s">
        <v>99</v>
      </c>
      <c r="G53" s="52">
        <f>6486/1.081</f>
        <v>6000</v>
      </c>
      <c r="I53" s="33"/>
    </row>
    <row r="54" spans="1:9" ht="24" customHeight="1" x14ac:dyDescent="0.2">
      <c r="A54" s="51" t="s">
        <v>19</v>
      </c>
      <c r="B54" s="41" t="s">
        <v>100</v>
      </c>
      <c r="C54" s="42" t="s">
        <v>21</v>
      </c>
      <c r="D54" s="41" t="s">
        <v>22</v>
      </c>
      <c r="E54" s="41" t="s">
        <v>23</v>
      </c>
      <c r="F54" s="41" t="s">
        <v>99</v>
      </c>
      <c r="G54" s="52">
        <f>7350.8/1.081</f>
        <v>6800</v>
      </c>
      <c r="I54" s="33"/>
    </row>
    <row r="55" spans="1:9" ht="24" customHeight="1" x14ac:dyDescent="0.2">
      <c r="A55" s="51" t="s">
        <v>19</v>
      </c>
      <c r="B55" s="41" t="s">
        <v>101</v>
      </c>
      <c r="C55" s="42" t="s">
        <v>21</v>
      </c>
      <c r="D55" s="41" t="s">
        <v>102</v>
      </c>
      <c r="E55" s="41" t="s">
        <v>23</v>
      </c>
      <c r="F55" s="41" t="s">
        <v>103</v>
      </c>
      <c r="G55" s="52">
        <f>13382.8/1.081</f>
        <v>12380.018501387603</v>
      </c>
      <c r="I55" s="33"/>
    </row>
    <row r="56" spans="1:9" ht="24" customHeight="1" x14ac:dyDescent="0.2">
      <c r="A56" s="51" t="s">
        <v>19</v>
      </c>
      <c r="B56" s="41" t="s">
        <v>153</v>
      </c>
      <c r="C56" s="42" t="s">
        <v>26</v>
      </c>
      <c r="D56" s="41" t="s">
        <v>22</v>
      </c>
      <c r="E56" s="41" t="s">
        <v>23</v>
      </c>
      <c r="F56" s="41" t="s">
        <v>152</v>
      </c>
      <c r="G56" s="52">
        <f>8725.9/1.081</f>
        <v>8072.0629047178536</v>
      </c>
      <c r="I56" s="33"/>
    </row>
    <row r="57" spans="1:9" ht="24" customHeight="1" x14ac:dyDescent="0.2">
      <c r="A57" s="51" t="s">
        <v>19</v>
      </c>
      <c r="B57" s="41" t="s">
        <v>104</v>
      </c>
      <c r="C57" s="42" t="s">
        <v>21</v>
      </c>
      <c r="D57" s="41" t="s">
        <v>30</v>
      </c>
      <c r="E57" s="41" t="s">
        <v>23</v>
      </c>
      <c r="F57" s="41" t="s">
        <v>105</v>
      </c>
      <c r="G57" s="45">
        <f>33000/1.081</f>
        <v>30527.289546716005</v>
      </c>
      <c r="I57" s="33"/>
    </row>
    <row r="58" spans="1:9" ht="24" customHeight="1" x14ac:dyDescent="0.2">
      <c r="A58" s="51" t="s">
        <v>19</v>
      </c>
      <c r="B58" s="41" t="s">
        <v>106</v>
      </c>
      <c r="C58" s="42" t="s">
        <v>21</v>
      </c>
      <c r="D58" s="41" t="s">
        <v>30</v>
      </c>
      <c r="E58" s="41" t="s">
        <v>23</v>
      </c>
      <c r="F58" s="41" t="s">
        <v>105</v>
      </c>
      <c r="G58" s="45">
        <f>38000/1.081</f>
        <v>35152.636447733581</v>
      </c>
      <c r="I58" s="33"/>
    </row>
    <row r="59" spans="1:9" ht="24" customHeight="1" x14ac:dyDescent="0.2">
      <c r="A59" s="51" t="s">
        <v>19</v>
      </c>
      <c r="B59" s="41" t="s">
        <v>107</v>
      </c>
      <c r="C59" s="42" t="s">
        <v>21</v>
      </c>
      <c r="D59" s="41" t="s">
        <v>30</v>
      </c>
      <c r="E59" s="41" t="s">
        <v>23</v>
      </c>
      <c r="F59" s="41" t="s">
        <v>105</v>
      </c>
      <c r="G59" s="47">
        <f>28570/1.081</f>
        <v>26429.232192414431</v>
      </c>
      <c r="I59" s="33"/>
    </row>
    <row r="60" spans="1:9" ht="24" customHeight="1" x14ac:dyDescent="0.2">
      <c r="A60" s="51" t="s">
        <v>19</v>
      </c>
      <c r="B60" s="41" t="s">
        <v>108</v>
      </c>
      <c r="C60" s="42" t="s">
        <v>21</v>
      </c>
      <c r="D60" s="41" t="s">
        <v>22</v>
      </c>
      <c r="E60" s="41" t="s">
        <v>27</v>
      </c>
      <c r="F60" s="41" t="s">
        <v>105</v>
      </c>
      <c r="G60" s="45">
        <v>27231.55</v>
      </c>
      <c r="I60" s="33"/>
    </row>
    <row r="61" spans="1:9" ht="24" customHeight="1" x14ac:dyDescent="0.2">
      <c r="A61" s="51" t="s">
        <v>19</v>
      </c>
      <c r="B61" s="41" t="s">
        <v>109</v>
      </c>
      <c r="C61" s="42" t="s">
        <v>21</v>
      </c>
      <c r="D61" s="41" t="s">
        <v>30</v>
      </c>
      <c r="E61" s="41" t="s">
        <v>23</v>
      </c>
      <c r="F61" s="41" t="s">
        <v>105</v>
      </c>
      <c r="G61" s="45">
        <f>6500/1.081</f>
        <v>6012.950971322849</v>
      </c>
      <c r="I61" s="33"/>
    </row>
    <row r="62" spans="1:9" ht="24" customHeight="1" x14ac:dyDescent="0.2">
      <c r="A62" s="51" t="s">
        <v>19</v>
      </c>
      <c r="B62" s="41" t="s">
        <v>143</v>
      </c>
      <c r="C62" s="42" t="s">
        <v>26</v>
      </c>
      <c r="D62" s="41" t="s">
        <v>22</v>
      </c>
      <c r="E62" s="41" t="s">
        <v>23</v>
      </c>
      <c r="F62" s="41" t="s">
        <v>147</v>
      </c>
      <c r="G62" s="45">
        <f>9372.97/1.081</f>
        <v>8670.6475485661413</v>
      </c>
      <c r="I62" s="33"/>
    </row>
    <row r="63" spans="1:9" ht="24" customHeight="1" x14ac:dyDescent="0.2">
      <c r="A63" s="51" t="s">
        <v>19</v>
      </c>
      <c r="B63" s="41" t="s">
        <v>110</v>
      </c>
      <c r="C63" s="42" t="s">
        <v>26</v>
      </c>
      <c r="D63" s="41" t="s">
        <v>30</v>
      </c>
      <c r="E63" s="41" t="s">
        <v>23</v>
      </c>
      <c r="F63" s="41" t="s">
        <v>111</v>
      </c>
      <c r="G63" s="45">
        <f>7610/1.081</f>
        <v>7039.7779833487511</v>
      </c>
      <c r="I63" s="33"/>
    </row>
    <row r="64" spans="1:9" ht="24" customHeight="1" x14ac:dyDescent="0.2">
      <c r="A64" s="51" t="s">
        <v>19</v>
      </c>
      <c r="B64" s="41" t="s">
        <v>112</v>
      </c>
      <c r="C64" s="42" t="s">
        <v>21</v>
      </c>
      <c r="D64" s="41" t="s">
        <v>30</v>
      </c>
      <c r="E64" s="41" t="s">
        <v>23</v>
      </c>
      <c r="F64" s="41" t="s">
        <v>113</v>
      </c>
      <c r="G64" s="45">
        <v>5400</v>
      </c>
      <c r="I64" s="33"/>
    </row>
    <row r="65" spans="1:9" ht="24" customHeight="1" x14ac:dyDescent="0.2">
      <c r="A65" s="51" t="s">
        <v>19</v>
      </c>
      <c r="B65" s="41" t="s">
        <v>114</v>
      </c>
      <c r="C65" s="42" t="s">
        <v>21</v>
      </c>
      <c r="D65" s="41" t="s">
        <v>30</v>
      </c>
      <c r="E65" s="41" t="s">
        <v>23</v>
      </c>
      <c r="F65" s="41" t="s">
        <v>113</v>
      </c>
      <c r="G65" s="45">
        <f>5621/1.081</f>
        <v>5199.8149861239599</v>
      </c>
      <c r="I65" s="33"/>
    </row>
    <row r="66" spans="1:9" ht="24" customHeight="1" x14ac:dyDescent="0.2">
      <c r="A66" s="51" t="s">
        <v>19</v>
      </c>
      <c r="B66" s="41" t="s">
        <v>143</v>
      </c>
      <c r="C66" s="42" t="s">
        <v>26</v>
      </c>
      <c r="D66" s="41" t="s">
        <v>22</v>
      </c>
      <c r="E66" s="41" t="s">
        <v>23</v>
      </c>
      <c r="F66" s="41" t="s">
        <v>148</v>
      </c>
      <c r="G66" s="45">
        <f>6437.72/1.081</f>
        <v>5955.3376503237751</v>
      </c>
      <c r="I66" s="33"/>
    </row>
    <row r="67" spans="1:9" ht="24" customHeight="1" x14ac:dyDescent="0.2">
      <c r="A67" s="51" t="s">
        <v>19</v>
      </c>
      <c r="B67" s="41" t="s">
        <v>115</v>
      </c>
      <c r="C67" s="42" t="s">
        <v>33</v>
      </c>
      <c r="D67" s="41" t="s">
        <v>30</v>
      </c>
      <c r="E67" s="41" t="s">
        <v>23</v>
      </c>
      <c r="F67" s="41" t="s">
        <v>116</v>
      </c>
      <c r="G67" s="47">
        <f>10383/1.081</f>
        <v>9604.9953746530991</v>
      </c>
      <c r="I67" s="33"/>
    </row>
    <row r="68" spans="1:9" ht="24" customHeight="1" x14ac:dyDescent="0.2">
      <c r="A68" s="51" t="s">
        <v>19</v>
      </c>
      <c r="B68" s="41" t="s">
        <v>117</v>
      </c>
      <c r="C68" s="42" t="s">
        <v>21</v>
      </c>
      <c r="D68" s="41" t="s">
        <v>30</v>
      </c>
      <c r="E68" s="41" t="s">
        <v>23</v>
      </c>
      <c r="F68" s="41" t="s">
        <v>116</v>
      </c>
      <c r="G68" s="54">
        <v>9605</v>
      </c>
      <c r="I68" s="33"/>
    </row>
    <row r="69" spans="1:9" ht="24" customHeight="1" x14ac:dyDescent="0.2">
      <c r="A69" s="51" t="s">
        <v>19</v>
      </c>
      <c r="B69" s="41" t="s">
        <v>118</v>
      </c>
      <c r="C69" s="42" t="s">
        <v>21</v>
      </c>
      <c r="D69" s="41" t="s">
        <v>30</v>
      </c>
      <c r="E69" s="41" t="s">
        <v>27</v>
      </c>
      <c r="F69" s="41" t="s">
        <v>119</v>
      </c>
      <c r="G69" s="54">
        <v>39400</v>
      </c>
      <c r="I69" s="33"/>
    </row>
    <row r="70" spans="1:9" ht="24" customHeight="1" x14ac:dyDescent="0.2">
      <c r="A70" s="51" t="s">
        <v>19</v>
      </c>
      <c r="B70" s="41" t="s">
        <v>143</v>
      </c>
      <c r="C70" s="42" t="s">
        <v>26</v>
      </c>
      <c r="D70" s="41" t="s">
        <v>30</v>
      </c>
      <c r="E70" s="41" t="s">
        <v>23</v>
      </c>
      <c r="F70" s="41" t="s">
        <v>150</v>
      </c>
      <c r="G70" s="54">
        <f>6762.65/1.081</f>
        <v>6255.9204440333024</v>
      </c>
      <c r="I70" s="33"/>
    </row>
    <row r="71" spans="1:9" ht="24" customHeight="1" x14ac:dyDescent="0.2">
      <c r="A71" s="51" t="s">
        <v>19</v>
      </c>
      <c r="B71" s="41" t="s">
        <v>120</v>
      </c>
      <c r="C71" s="42" t="s">
        <v>26</v>
      </c>
      <c r="D71" s="41" t="s">
        <v>30</v>
      </c>
      <c r="E71" s="41" t="s">
        <v>27</v>
      </c>
      <c r="F71" s="41" t="s">
        <v>121</v>
      </c>
      <c r="G71" s="54">
        <v>11045.4</v>
      </c>
      <c r="I71" s="33"/>
    </row>
    <row r="72" spans="1:9" ht="24" customHeight="1" x14ac:dyDescent="0.2">
      <c r="A72" s="51" t="s">
        <v>19</v>
      </c>
      <c r="B72" s="41" t="s">
        <v>122</v>
      </c>
      <c r="C72" s="42" t="s">
        <v>21</v>
      </c>
      <c r="D72" s="41" t="s">
        <v>30</v>
      </c>
      <c r="E72" s="41" t="s">
        <v>23</v>
      </c>
      <c r="F72" s="41" t="s">
        <v>123</v>
      </c>
      <c r="G72" s="45">
        <f>13585</f>
        <v>13585</v>
      </c>
      <c r="I72" s="33"/>
    </row>
    <row r="73" spans="1:9" ht="24" customHeight="1" x14ac:dyDescent="0.2">
      <c r="A73" s="51" t="s">
        <v>19</v>
      </c>
      <c r="B73" s="41" t="s">
        <v>124</v>
      </c>
      <c r="C73" s="42" t="s">
        <v>21</v>
      </c>
      <c r="D73" s="41" t="s">
        <v>22</v>
      </c>
      <c r="E73" s="41" t="s">
        <v>23</v>
      </c>
      <c r="F73" s="41" t="s">
        <v>125</v>
      </c>
      <c r="G73" s="45">
        <f>(11916.65+4896.4)/1.081</f>
        <v>15553.237742830712</v>
      </c>
      <c r="I73" s="33"/>
    </row>
    <row r="74" spans="1:9" ht="24" customHeight="1" x14ac:dyDescent="0.2">
      <c r="A74" s="51" t="s">
        <v>19</v>
      </c>
      <c r="B74" s="41" t="s">
        <v>143</v>
      </c>
      <c r="C74" s="42" t="s">
        <v>26</v>
      </c>
      <c r="D74" s="41" t="s">
        <v>22</v>
      </c>
      <c r="E74" s="41" t="s">
        <v>23</v>
      </c>
      <c r="F74" s="41" t="s">
        <v>149</v>
      </c>
      <c r="G74" s="45">
        <f>22466.45/1.081</f>
        <v>20783.024976873268</v>
      </c>
      <c r="I74" s="33"/>
    </row>
    <row r="75" spans="1:9" ht="24" customHeight="1" x14ac:dyDescent="0.2">
      <c r="A75" s="51" t="s">
        <v>19</v>
      </c>
      <c r="B75" s="41" t="s">
        <v>126</v>
      </c>
      <c r="C75" s="42" t="s">
        <v>26</v>
      </c>
      <c r="D75" s="41" t="s">
        <v>67</v>
      </c>
      <c r="E75" s="41" t="s">
        <v>23</v>
      </c>
      <c r="F75" s="41" t="s">
        <v>127</v>
      </c>
      <c r="G75" s="45">
        <v>5957</v>
      </c>
      <c r="I75" s="33"/>
    </row>
    <row r="76" spans="1:9" ht="24" customHeight="1" x14ac:dyDescent="0.2">
      <c r="A76" s="51" t="s">
        <v>19</v>
      </c>
      <c r="B76" s="41" t="s">
        <v>128</v>
      </c>
      <c r="C76" s="42" t="s">
        <v>26</v>
      </c>
      <c r="D76" s="41" t="s">
        <v>22</v>
      </c>
      <c r="E76" s="41" t="s">
        <v>23</v>
      </c>
      <c r="F76" s="41" t="s">
        <v>129</v>
      </c>
      <c r="G76" s="45">
        <f>11995.85/1.081</f>
        <v>11096.993524514339</v>
      </c>
      <c r="I76" s="33"/>
    </row>
    <row r="77" spans="1:9" ht="24" customHeight="1" x14ac:dyDescent="0.2">
      <c r="A77" s="51" t="s">
        <v>19</v>
      </c>
      <c r="B77" s="41" t="s">
        <v>130</v>
      </c>
      <c r="C77" s="42" t="s">
        <v>33</v>
      </c>
      <c r="D77" s="41" t="s">
        <v>131</v>
      </c>
      <c r="E77" s="41" t="s">
        <v>132</v>
      </c>
      <c r="F77" s="41" t="s">
        <v>133</v>
      </c>
      <c r="G77" s="45">
        <f>37119.25/1.081</f>
        <v>34337.881591119338</v>
      </c>
      <c r="I77" s="33"/>
    </row>
    <row r="78" spans="1:9" ht="24" customHeight="1" x14ac:dyDescent="0.2">
      <c r="A78" s="51" t="s">
        <v>19</v>
      </c>
      <c r="B78" s="41" t="s">
        <v>134</v>
      </c>
      <c r="C78" s="42" t="s">
        <v>21</v>
      </c>
      <c r="D78" s="41" t="s">
        <v>22</v>
      </c>
      <c r="E78" s="41" t="s">
        <v>23</v>
      </c>
      <c r="F78" s="41" t="s">
        <v>135</v>
      </c>
      <c r="G78" s="45">
        <f>11458/1.081</f>
        <v>10599.444958371878</v>
      </c>
      <c r="I78" s="33"/>
    </row>
    <row r="79" spans="1:9" ht="24" customHeight="1" x14ac:dyDescent="0.2">
      <c r="A79" s="51" t="s">
        <v>19</v>
      </c>
      <c r="B79" s="41" t="s">
        <v>136</v>
      </c>
      <c r="C79" s="42" t="s">
        <v>33</v>
      </c>
      <c r="D79" s="41" t="s">
        <v>30</v>
      </c>
      <c r="E79" s="41" t="s">
        <v>23</v>
      </c>
      <c r="F79" s="41" t="s">
        <v>137</v>
      </c>
      <c r="G79" s="45">
        <v>7000</v>
      </c>
      <c r="I79" s="33"/>
    </row>
    <row r="80" spans="1:9" ht="24" customHeight="1" x14ac:dyDescent="0.2">
      <c r="A80" s="51" t="s">
        <v>19</v>
      </c>
      <c r="B80" s="41" t="s">
        <v>138</v>
      </c>
      <c r="C80" s="42" t="s">
        <v>21</v>
      </c>
      <c r="D80" s="41" t="s">
        <v>22</v>
      </c>
      <c r="E80" s="41" t="s">
        <v>23</v>
      </c>
      <c r="F80" s="41" t="s">
        <v>139</v>
      </c>
      <c r="G80" s="45">
        <f>5600</f>
        <v>5600</v>
      </c>
      <c r="I80" s="33"/>
    </row>
    <row r="81" spans="1:9" ht="24" customHeight="1" x14ac:dyDescent="0.2">
      <c r="A81" s="51" t="s">
        <v>19</v>
      </c>
      <c r="B81" s="40" t="s">
        <v>140</v>
      </c>
      <c r="C81" s="42" t="s">
        <v>21</v>
      </c>
      <c r="D81" s="41" t="s">
        <v>30</v>
      </c>
      <c r="E81" s="41" t="s">
        <v>23</v>
      </c>
      <c r="F81" s="41" t="s">
        <v>141</v>
      </c>
      <c r="G81" s="53">
        <f>27844.7/1.081</f>
        <v>25758.279370952823</v>
      </c>
      <c r="I81" s="33"/>
    </row>
    <row r="82" spans="1:9" ht="24" customHeight="1" x14ac:dyDescent="0.2">
      <c r="A82" s="51" t="s">
        <v>19</v>
      </c>
      <c r="B82" s="40" t="s">
        <v>142</v>
      </c>
      <c r="C82" s="42" t="s">
        <v>21</v>
      </c>
      <c r="D82" s="41" t="s">
        <v>30</v>
      </c>
      <c r="E82" s="41" t="s">
        <v>23</v>
      </c>
      <c r="F82" s="41" t="s">
        <v>141</v>
      </c>
      <c r="G82" s="53">
        <f>11281.6/1.081</f>
        <v>10436.262719703978</v>
      </c>
      <c r="I82" s="33"/>
    </row>
  </sheetData>
  <mergeCells count="3">
    <mergeCell ref="G1:G2"/>
    <mergeCell ref="B1:F1"/>
    <mergeCell ref="B2:F2"/>
  </mergeCells>
  <phoneticPr fontId="19" type="noConversion"/>
  <pageMargins left="0.70866141732283472" right="0.70866141732283472" top="0.74803149606299213" bottom="0.74803149606299213" header="0.31496062992125984" footer="0.31496062992125984"/>
  <pageSetup paperSize="8" scale="55" fitToHeight="0" orientation="portrait" r:id="rId1"/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FA70860-C019-4216-A937-AD87B8992EE9}">
          <x14:formula1>
            <xm:f>#REF!</xm:f>
          </x14:formula1>
          <xm:sqref>C5:C67 C82 C72:C80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TOTALE</vt:lpstr>
      <vt:lpstr>lista pubblicata</vt:lpstr>
      <vt:lpstr>'lista pubblicata'!Area_stampa</vt:lpstr>
      <vt:lpstr>'lista pubblicata'!Titoli_stampa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marco.ruggeri</dc:creator>
  <cp:keywords/>
  <dc:description/>
  <cp:lastModifiedBy>Osvaldo Vidimari</cp:lastModifiedBy>
  <cp:revision/>
  <cp:lastPrinted>2025-04-01T13:13:26Z</cp:lastPrinted>
  <dcterms:created xsi:type="dcterms:W3CDTF">2011-02-28T07:27:30Z</dcterms:created>
  <dcterms:modified xsi:type="dcterms:W3CDTF">2025-04-01T13:13:32Z</dcterms:modified>
  <cp:category/>
  <cp:contentStatus/>
</cp:coreProperties>
</file>